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charts/chart67.xml" ContentType="application/vnd.openxmlformats-officedocument.drawingml.chart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13.xml" ContentType="application/vnd.openxmlformats-officedocument.drawing+xml"/>
  <Override PartName="/xl/charts/chart56.xml" ContentType="application/vnd.openxmlformats-officedocument.drawingml.chart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63.xml" ContentType="application/vnd.openxmlformats-officedocument.drawingml.char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52.xml" ContentType="application/vnd.openxmlformats-officedocument.drawingml.chart+xml"/>
  <Override PartName="/xl/charts/chart61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charts/chart50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charts/chart59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drawings/drawing12.xml" ContentType="application/vnd.openxmlformats-officedocument.drawing+xml"/>
  <Override PartName="/xl/charts/chart44.xml" ContentType="application/vnd.openxmlformats-officedocument.drawingml.chart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42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60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charts/chart65.xml" ContentType="application/vnd.openxmlformats-officedocument.drawingml.chart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5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20" yWindow="-15" windowWidth="11550" windowHeight="9240" tabRatio="924"/>
  </bookViews>
  <sheets>
    <sheet name="Kalender" sheetId="1" r:id="rId1"/>
    <sheet name="Spiegel" sheetId="70" r:id="rId2"/>
    <sheet name="No1S" sheetId="9" r:id="rId3"/>
    <sheet name="No2S" sheetId="69" r:id="rId4"/>
    <sheet name="Q1a" sheetId="22" r:id="rId5"/>
    <sheet name="Q1b" sheetId="39" r:id="rId6"/>
    <sheet name="Q1c" sheetId="40" r:id="rId7"/>
    <sheet name="1.SA" sheetId="38" r:id="rId8"/>
    <sheet name="1.SAe" sheetId="58" r:id="rId9"/>
    <sheet name="Q2a" sheetId="44" r:id="rId10"/>
    <sheet name="Q2b" sheetId="45" r:id="rId11"/>
    <sheet name="Q2c" sheetId="46" r:id="rId12"/>
    <sheet name="2.SA" sheetId="47" r:id="rId13"/>
    <sheet name="2.SAe" sheetId="57" r:id="rId14"/>
    <sheet name="Q3a" sheetId="49" r:id="rId15"/>
    <sheet name="Q3b" sheetId="50" r:id="rId16"/>
    <sheet name="Q3c" sheetId="51" r:id="rId17"/>
    <sheet name="3.SA" sheetId="52" r:id="rId18"/>
    <sheet name="3.SAe" sheetId="59" r:id="rId19"/>
    <sheet name="Q4a" sheetId="53" r:id="rId20"/>
    <sheet name="Q4b" sheetId="54" r:id="rId21"/>
    <sheet name="Q4c" sheetId="55" r:id="rId22"/>
    <sheet name="Q4d " sheetId="67" r:id="rId23"/>
    <sheet name="4.SA" sheetId="56" r:id="rId24"/>
    <sheet name="4.SAe" sheetId="60" r:id="rId25"/>
    <sheet name="Förder" sheetId="62" r:id="rId26"/>
    <sheet name="Mitarbeit_Matrix" sheetId="68" r:id="rId27"/>
  </sheets>
  <definedNames>
    <definedName name="_xlnm.Print_Area" localSheetId="7">'1.SA'!$A$1:$AH$36</definedName>
    <definedName name="_xlnm.Print_Area" localSheetId="12">'2.SA'!$A$1:$AG$36</definedName>
    <definedName name="_xlnm.Print_Area" localSheetId="17">'3.SA'!$A$1:$AG$36</definedName>
    <definedName name="_xlnm.Print_Area" localSheetId="23">'4.SA'!$A$1:$AG$36</definedName>
    <definedName name="_xlnm.Print_Area" localSheetId="25">Förder!$A$1:$N$33</definedName>
    <definedName name="_xlnm.Print_Area" localSheetId="0">Kalender!$A$1:$KX$34</definedName>
    <definedName name="_xlnm.Print_Area" localSheetId="2">No1S!$A$1:$BE$36</definedName>
    <definedName name="_xlnm.Print_Area" localSheetId="3">No2S!$A$1:$BI$36</definedName>
    <definedName name="_xlnm.Print_Area" localSheetId="4">Q1a!$A$1:$AG$36</definedName>
    <definedName name="_xlnm.Print_Area" localSheetId="5">Q1b!$A$1:$AG$36</definedName>
    <definedName name="_xlnm.Print_Area" localSheetId="6">Q1c!$A$1:$AG$36</definedName>
    <definedName name="_xlnm.Print_Area" localSheetId="9">Q2a!$A$1:$AG$36</definedName>
    <definedName name="_xlnm.Print_Area" localSheetId="10">Q2b!$A$1:$AG$36</definedName>
    <definedName name="_xlnm.Print_Area" localSheetId="11">Q2c!$A$1:$AG$36</definedName>
    <definedName name="_xlnm.Print_Area" localSheetId="14">Q3a!$A$1:$AG$36</definedName>
    <definedName name="_xlnm.Print_Area" localSheetId="15">Q3b!$A$1:$AG$36</definedName>
    <definedName name="_xlnm.Print_Area" localSheetId="16">Q3c!$A$1:$AG$36</definedName>
    <definedName name="_xlnm.Print_Area" localSheetId="19">Q4a!$A$1:$AG$36</definedName>
    <definedName name="_xlnm.Print_Area" localSheetId="20">Q4b!$A$1:$AG$36</definedName>
    <definedName name="_xlnm.Print_Area" localSheetId="21">Q4c!$A$1:$AG$36</definedName>
    <definedName name="_xlnm.Print_Area" localSheetId="22">'Q4d '!$A$1:$AG$36</definedName>
    <definedName name="_xlnm.Print_Area" localSheetId="1">Spiegel!$A$1:$AQ$37</definedName>
    <definedName name="_xlnm.Print_Titles" localSheetId="25">Förder!$B:$B</definedName>
    <definedName name="_xlnm.Print_Titles" localSheetId="0">Kalender!$B:$B</definedName>
    <definedName name="Print_Area" localSheetId="7">'1.SA'!$A$1:$AH$36</definedName>
    <definedName name="Print_Area" localSheetId="8">'1.SAe'!$A$1:$S$46</definedName>
    <definedName name="Print_Area" localSheetId="12">'2.SA'!$A$1:$AG$36</definedName>
    <definedName name="Print_Area" localSheetId="13">'2.SAe'!$A$1:$S$44</definedName>
    <definedName name="Print_Area" localSheetId="17">'3.SA'!$A$1:$AG$36</definedName>
    <definedName name="Print_Area" localSheetId="18">'3.SAe'!$A$1:$S$44</definedName>
    <definedName name="Print_Area" localSheetId="23">'4.SA'!$A$1:$AG$36</definedName>
    <definedName name="Print_Area" localSheetId="24">'4.SAe'!$A$1:$S$44</definedName>
    <definedName name="Print_Area" localSheetId="2">No1S!$A$1:$BE$36</definedName>
    <definedName name="Print_Area" localSheetId="3">No2S!$A$1:$BI$36</definedName>
    <definedName name="Print_Area" localSheetId="4">Q1a!$A$1:$AG$36</definedName>
    <definedName name="Print_Area" localSheetId="5">Q1b!$A$1:$AG$36</definedName>
    <definedName name="Print_Area" localSheetId="6">Q1c!$A$1:$AG$36</definedName>
    <definedName name="Print_Area" localSheetId="9">Q2a!$A$1:$AG$36</definedName>
    <definedName name="Print_Area" localSheetId="10">Q2b!$A$1:$AG$36</definedName>
    <definedName name="Print_Area" localSheetId="11">Q2c!$A$1:$AG$36</definedName>
    <definedName name="Print_Area" localSheetId="14">Q3a!$A$1:$AG$36</definedName>
    <definedName name="Print_Area" localSheetId="15">Q3b!$A$1:$AG$36</definedName>
    <definedName name="Print_Area" localSheetId="16">Q3c!$A$1:$AG$36</definedName>
    <definedName name="Print_Area" localSheetId="19">Q4a!$A$1:$AG$36</definedName>
    <definedName name="Print_Area" localSheetId="20">Q4b!$A$1:$AG$36</definedName>
    <definedName name="Print_Area" localSheetId="21">Q4c!$A$1:$AG$36</definedName>
    <definedName name="Print_Area" localSheetId="22">'Q4d '!$A$1:$AG$36</definedName>
    <definedName name="Print_Titles" localSheetId="7">'1.SA'!$A:$A,'1.SA'!$3:$3</definedName>
    <definedName name="Print_Titles" localSheetId="12">'2.SA'!$A:$A,'2.SA'!$3:$3</definedName>
    <definedName name="Print_Titles" localSheetId="17">'3.SA'!$A:$A,'3.SA'!$3:$3</definedName>
    <definedName name="Print_Titles" localSheetId="23">'4.SA'!$A:$A,'4.SA'!$3:$3</definedName>
    <definedName name="Print_Titles" localSheetId="25">Förder!$B:$B,Förder!$4:$4</definedName>
    <definedName name="Print_Titles" localSheetId="0">Kalender!$B:$B,Kalender!$4:$4</definedName>
    <definedName name="Print_Titles" localSheetId="2">No1S!$A:$A,No1S!$10:$10</definedName>
    <definedName name="Print_Titles" localSheetId="3">No2S!$A:$A,No2S!$10:$10</definedName>
    <definedName name="Print_Titles" localSheetId="4">Q1a!$A:$A,Q1a!$3:$3</definedName>
    <definedName name="Print_Titles" localSheetId="5">Q1b!$A:$A,Q1b!$3:$3</definedName>
    <definedName name="Print_Titles" localSheetId="6">Q1c!$A:$A,Q1c!$3:$3</definedName>
    <definedName name="Print_Titles" localSheetId="9">Q2a!$A:$A,Q2a!$3:$3</definedName>
    <definedName name="Print_Titles" localSheetId="10">Q2b!$A:$A,Q2b!$3:$3</definedName>
    <definedName name="Print_Titles" localSheetId="11">Q2c!$A:$A,Q2c!$3:$3</definedName>
    <definedName name="Print_Titles" localSheetId="14">Q3a!$A:$A,Q3a!$3:$3</definedName>
    <definedName name="Print_Titles" localSheetId="15">Q3b!$A:$A,Q3b!$3:$3</definedName>
    <definedName name="Print_Titles" localSheetId="16">Q3c!$A:$A,Q3c!$3:$3</definedName>
    <definedName name="Print_Titles" localSheetId="19">Q4a!$A:$A,Q4a!$3:$3</definedName>
    <definedName name="Print_Titles" localSheetId="20">Q4b!$A:$A,Q4b!$3:$3</definedName>
    <definedName name="Print_Titles" localSheetId="21">Q4c!$A:$A,Q4c!$3:$3</definedName>
    <definedName name="Print_Titles" localSheetId="22">'Q4d '!$A:$A,'Q4d '!$3:$3</definedName>
  </definedNames>
  <calcPr calcId="125725"/>
</workbook>
</file>

<file path=xl/calcChain.xml><?xml version="1.0" encoding="utf-8"?>
<calcChain xmlns="http://schemas.openxmlformats.org/spreadsheetml/2006/main">
  <c r="Q36" i="59"/>
  <c r="Q38" i="58"/>
  <c r="C15"/>
  <c r="AI13" i="9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E13"/>
  <c r="AF13"/>
  <c r="AG13"/>
  <c r="AE14"/>
  <c r="AF14"/>
  <c r="AG14"/>
  <c r="AE15"/>
  <c r="AF15"/>
  <c r="AG15"/>
  <c r="AE16"/>
  <c r="AF16"/>
  <c r="AG16"/>
  <c r="AE17"/>
  <c r="AF17"/>
  <c r="AG17"/>
  <c r="AE18"/>
  <c r="AF18"/>
  <c r="AG18"/>
  <c r="AE19"/>
  <c r="AF19"/>
  <c r="AG19"/>
  <c r="AE20"/>
  <c r="AF20"/>
  <c r="AG20"/>
  <c r="AE21"/>
  <c r="AF21"/>
  <c r="AG21"/>
  <c r="AE22"/>
  <c r="AF22"/>
  <c r="AG22"/>
  <c r="AE23"/>
  <c r="AF23"/>
  <c r="AG23"/>
  <c r="AE24"/>
  <c r="AF24"/>
  <c r="AG24"/>
  <c r="AE25"/>
  <c r="AF25"/>
  <c r="AG25"/>
  <c r="AE26"/>
  <c r="AF26"/>
  <c r="AG26"/>
  <c r="AE27"/>
  <c r="AF27"/>
  <c r="AG27"/>
  <c r="AE28"/>
  <c r="AF28"/>
  <c r="AG28"/>
  <c r="AE29"/>
  <c r="AF29"/>
  <c r="AG29"/>
  <c r="AE30"/>
  <c r="AF30"/>
  <c r="AG30"/>
  <c r="AE31"/>
  <c r="AF31"/>
  <c r="AG31"/>
  <c r="AE32"/>
  <c r="AF32"/>
  <c r="AG32"/>
  <c r="AE33"/>
  <c r="AF33"/>
  <c r="AG33"/>
  <c r="AE34"/>
  <c r="AF34"/>
  <c r="AG34"/>
  <c r="AE35"/>
  <c r="AF35"/>
  <c r="AG35"/>
  <c r="AE36"/>
  <c r="AF36"/>
  <c r="AG36"/>
  <c r="AI12"/>
  <c r="AE12"/>
  <c r="AG12"/>
  <c r="AF12"/>
  <c r="AI11"/>
  <c r="AG11"/>
  <c r="AF11"/>
  <c r="AE11"/>
  <c r="AG29" i="38"/>
  <c r="AF29"/>
  <c r="AE29"/>
  <c r="AD29"/>
  <c r="AC29"/>
  <c r="AB29"/>
  <c r="AA29"/>
  <c r="Z29"/>
  <c r="Y29"/>
  <c r="EA6" i="1"/>
  <c r="EH6" s="1"/>
  <c r="EO6" s="1"/>
  <c r="EV6" s="1"/>
  <c r="FC6" s="1"/>
  <c r="FJ6" s="1"/>
  <c r="FQ6" s="1"/>
  <c r="FX6" s="1"/>
  <c r="GE6" s="1"/>
  <c r="GL6" s="1"/>
  <c r="GS6" s="1"/>
  <c r="GZ6" s="1"/>
  <c r="HG6" s="1"/>
  <c r="HN6" s="1"/>
  <c r="HU6" s="1"/>
  <c r="IB6" s="1"/>
  <c r="II6" s="1"/>
  <c r="IP6" s="1"/>
  <c r="IW6" s="1"/>
  <c r="JD6" s="1"/>
  <c r="JK6" s="1"/>
  <c r="JR6" s="1"/>
  <c r="JY6" s="1"/>
  <c r="KF6" s="1"/>
  <c r="KM6" s="1"/>
  <c r="KT6" s="1"/>
  <c r="L6"/>
  <c r="S6" s="1"/>
  <c r="Z6" s="1"/>
  <c r="AG6" s="1"/>
  <c r="AN6" s="1"/>
  <c r="AU6" s="1"/>
  <c r="BB6" s="1"/>
  <c r="BI6" s="1"/>
  <c r="BP6" s="1"/>
  <c r="BW6" s="1"/>
  <c r="CD6" s="1"/>
  <c r="CK6" s="1"/>
  <c r="CR6" s="1"/>
  <c r="CY6" s="1"/>
  <c r="DF6" s="1"/>
  <c r="DM6" s="1"/>
  <c r="DT6" s="1"/>
  <c r="J6"/>
  <c r="Q6" s="1"/>
  <c r="X6" s="1"/>
  <c r="AE6" s="1"/>
  <c r="AL6" s="1"/>
  <c r="AS6" s="1"/>
  <c r="AZ6" s="1"/>
  <c r="BG6" s="1"/>
  <c r="BN6" s="1"/>
  <c r="BU6" s="1"/>
  <c r="CB6" s="1"/>
  <c r="CI6" s="1"/>
  <c r="CP6" s="1"/>
  <c r="CW6" s="1"/>
  <c r="DD6" s="1"/>
  <c r="DK6" s="1"/>
  <c r="DR6" s="1"/>
  <c r="DY6" s="1"/>
  <c r="EF6" s="1"/>
  <c r="EM6" s="1"/>
  <c r="ET6" s="1"/>
  <c r="FA6" s="1"/>
  <c r="FH6" s="1"/>
  <c r="FO6" s="1"/>
  <c r="FV6" s="1"/>
  <c r="GC6" s="1"/>
  <c r="GJ6" s="1"/>
  <c r="GQ6" s="1"/>
  <c r="GX6" s="1"/>
  <c r="HE6" s="1"/>
  <c r="HL6" s="1"/>
  <c r="HS6" s="1"/>
  <c r="HZ6" s="1"/>
  <c r="IG6" s="1"/>
  <c r="IN6" s="1"/>
  <c r="IU6" s="1"/>
  <c r="JB6" s="1"/>
  <c r="JI6" s="1"/>
  <c r="JP6" s="1"/>
  <c r="JW6" s="1"/>
  <c r="KD6" s="1"/>
  <c r="KK6" s="1"/>
  <c r="KR6" s="1"/>
  <c r="KX4"/>
  <c r="KW4"/>
  <c r="KV4"/>
  <c r="KU4"/>
  <c r="KT4"/>
  <c r="KS4"/>
  <c r="KR4"/>
  <c r="KQ4"/>
  <c r="KP4"/>
  <c r="KO4"/>
  <c r="KN4"/>
  <c r="KM4"/>
  <c r="KL4"/>
  <c r="KK4"/>
  <c r="KJ4"/>
  <c r="KI4"/>
  <c r="KH4"/>
  <c r="KG4"/>
  <c r="KF4"/>
  <c r="KE4"/>
  <c r="KD4"/>
  <c r="KC4"/>
  <c r="KB4"/>
  <c r="KA4"/>
  <c r="JZ4"/>
  <c r="JY4"/>
  <c r="JX4"/>
  <c r="JW4"/>
  <c r="JV4"/>
  <c r="JU4"/>
  <c r="JT4"/>
  <c r="JS4"/>
  <c r="JR4"/>
  <c r="JQ4"/>
  <c r="JP4"/>
  <c r="JO4"/>
  <c r="JN4"/>
  <c r="JM4"/>
  <c r="JL4"/>
  <c r="JK4"/>
  <c r="JJ4"/>
  <c r="JI4"/>
  <c r="JH4"/>
  <c r="JG4"/>
  <c r="JF4"/>
  <c r="JE4"/>
  <c r="JD4"/>
  <c r="JC4"/>
  <c r="JB4"/>
  <c r="JA4"/>
  <c r="IZ4"/>
  <c r="IY4"/>
  <c r="IX4"/>
  <c r="IW4"/>
  <c r="IV4"/>
  <c r="IU4"/>
  <c r="IT4"/>
  <c r="IS4"/>
  <c r="IR4"/>
  <c r="IQ4"/>
  <c r="IP4"/>
  <c r="IO4"/>
  <c r="IN4"/>
  <c r="IM4"/>
  <c r="IL4"/>
  <c r="IK4"/>
  <c r="IJ4"/>
  <c r="II4"/>
  <c r="IH4"/>
  <c r="IG4"/>
  <c r="IF4"/>
  <c r="IE4"/>
  <c r="ID4"/>
  <c r="IC4"/>
  <c r="IB4"/>
  <c r="IA4"/>
  <c r="HZ4"/>
  <c r="HY4"/>
  <c r="HX4"/>
  <c r="HW4"/>
  <c r="HV4"/>
  <c r="HU4"/>
  <c r="HT4"/>
  <c r="HS4"/>
  <c r="HR4"/>
  <c r="HQ4"/>
  <c r="HP4"/>
  <c r="HO4"/>
  <c r="HN4"/>
  <c r="HM4"/>
  <c r="HL4"/>
  <c r="HK4"/>
  <c r="HJ4"/>
  <c r="HI4"/>
  <c r="HH4"/>
  <c r="HG4"/>
  <c r="HF4"/>
  <c r="HE4"/>
  <c r="HD4"/>
  <c r="HC4"/>
  <c r="HB4"/>
  <c r="HA4"/>
  <c r="GZ4"/>
  <c r="GY4"/>
  <c r="GX4"/>
  <c r="GW4"/>
  <c r="GV4"/>
  <c r="GU4"/>
  <c r="GT4"/>
  <c r="GS4"/>
  <c r="GR4"/>
  <c r="GQ4"/>
  <c r="GP4"/>
  <c r="GO4"/>
  <c r="GN4"/>
  <c r="GM4"/>
  <c r="GL4"/>
  <c r="GK4"/>
  <c r="GJ4"/>
  <c r="GI4"/>
  <c r="GH4"/>
  <c r="GG4"/>
  <c r="GF4"/>
  <c r="GE4"/>
  <c r="GD4"/>
  <c r="GC4"/>
  <c r="GB4"/>
  <c r="GA4"/>
  <c r="FZ4"/>
  <c r="FY4"/>
  <c r="FX4"/>
  <c r="FW4"/>
  <c r="FV4"/>
  <c r="FU4"/>
  <c r="FT4"/>
  <c r="FS4"/>
  <c r="FR4"/>
  <c r="FQ4"/>
  <c r="FP4"/>
  <c r="FO4"/>
  <c r="FN4"/>
  <c r="FM4"/>
  <c r="FL4"/>
  <c r="FK4"/>
  <c r="FJ4"/>
  <c r="FI4"/>
  <c r="FH4"/>
  <c r="FG4"/>
  <c r="FF4"/>
  <c r="FE4"/>
  <c r="FD4"/>
  <c r="FC4"/>
  <c r="FB4"/>
  <c r="FA4"/>
  <c r="EZ4"/>
  <c r="EY4"/>
  <c r="EX4"/>
  <c r="EW4"/>
  <c r="EV4"/>
  <c r="EU4"/>
  <c r="ET4"/>
  <c r="ES4"/>
  <c r="ER4"/>
  <c r="EQ4"/>
  <c r="EP4"/>
  <c r="EO4"/>
  <c r="EN4"/>
  <c r="EM4"/>
  <c r="EL4"/>
  <c r="EK4"/>
  <c r="EJ4"/>
  <c r="EI4"/>
  <c r="EH4"/>
  <c r="EG4"/>
  <c r="EF4"/>
  <c r="EE4"/>
  <c r="ED4"/>
  <c r="EC4"/>
  <c r="EB4"/>
  <c r="EA4"/>
  <c r="DZ4"/>
  <c r="DY4"/>
  <c r="DX4"/>
  <c r="DW4"/>
  <c r="DV4"/>
  <c r="DU4"/>
  <c r="DT4"/>
  <c r="DS4"/>
  <c r="DR4"/>
  <c r="DQ4"/>
  <c r="DP4"/>
  <c r="DO4"/>
  <c r="DN4"/>
  <c r="DM4"/>
  <c r="DL4"/>
  <c r="DK4"/>
  <c r="DJ4"/>
  <c r="DI4"/>
  <c r="DH4"/>
  <c r="DG4"/>
  <c r="DF4"/>
  <c r="DE4"/>
  <c r="DD4"/>
  <c r="DC4"/>
  <c r="DB4"/>
  <c r="DA4"/>
  <c r="CZ4"/>
  <c r="CY4"/>
  <c r="CX4"/>
  <c r="CW4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E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CA1" s="1"/>
  <c r="CB1" s="1"/>
  <c r="CC1" s="1"/>
  <c r="CD1" s="1"/>
  <c r="CE1" s="1"/>
  <c r="CF1" s="1"/>
  <c r="CG1" s="1"/>
  <c r="CH1" s="1"/>
  <c r="CI1" s="1"/>
  <c r="CJ1" s="1"/>
  <c r="CK1" s="1"/>
  <c r="CL1" s="1"/>
  <c r="CM1" s="1"/>
  <c r="CN1" s="1"/>
  <c r="CO1" s="1"/>
  <c r="CP1" s="1"/>
  <c r="CQ1" s="1"/>
  <c r="CR1" s="1"/>
  <c r="CS1" s="1"/>
  <c r="CT1" s="1"/>
  <c r="CU1" s="1"/>
  <c r="CV1" s="1"/>
  <c r="CW1" s="1"/>
  <c r="CX1" s="1"/>
  <c r="CY1" s="1"/>
  <c r="CZ1" s="1"/>
  <c r="DA1" s="1"/>
  <c r="DB1" s="1"/>
  <c r="DC1" s="1"/>
  <c r="DD1" s="1"/>
  <c r="DE1" s="1"/>
  <c r="DF1" s="1"/>
  <c r="DG1" s="1"/>
  <c r="DH1" s="1"/>
  <c r="DI1" s="1"/>
  <c r="DJ1" s="1"/>
  <c r="DK1" s="1"/>
  <c r="DL1" s="1"/>
  <c r="DM1" s="1"/>
  <c r="DN1" s="1"/>
  <c r="DO1" s="1"/>
  <c r="DP1" s="1"/>
  <c r="DQ1" s="1"/>
  <c r="DR1" s="1"/>
  <c r="DS1" s="1"/>
  <c r="DT1" s="1"/>
  <c r="DU1" s="1"/>
  <c r="DV1" s="1"/>
  <c r="DW1" s="1"/>
  <c r="DX1" s="1"/>
  <c r="DY1" s="1"/>
  <c r="DZ1" s="1"/>
  <c r="EA1" s="1"/>
  <c r="EB1" s="1"/>
  <c r="EC1" s="1"/>
  <c r="ED1" s="1"/>
  <c r="EE1" s="1"/>
  <c r="EF1" s="1"/>
  <c r="EG1" s="1"/>
  <c r="EH1" s="1"/>
  <c r="EI1" s="1"/>
  <c r="EJ1" s="1"/>
  <c r="EK1" s="1"/>
  <c r="EL1" s="1"/>
  <c r="EM1" s="1"/>
  <c r="EN1" s="1"/>
  <c r="EO1" s="1"/>
  <c r="EP1" s="1"/>
  <c r="EQ1" s="1"/>
  <c r="ER1" s="1"/>
  <c r="ES1" s="1"/>
  <c r="ET1" s="1"/>
  <c r="EU1" s="1"/>
  <c r="EV1" s="1"/>
  <c r="EW1" s="1"/>
  <c r="EX1" s="1"/>
  <c r="EY1" s="1"/>
  <c r="EZ1" s="1"/>
  <c r="FA1" s="1"/>
  <c r="FB1" s="1"/>
  <c r="FC1" s="1"/>
  <c r="FD1" s="1"/>
  <c r="FE1" s="1"/>
  <c r="FF1" s="1"/>
  <c r="FG1" s="1"/>
  <c r="FH1" s="1"/>
  <c r="FI1" s="1"/>
  <c r="FJ1" s="1"/>
  <c r="FK1" s="1"/>
  <c r="FL1" s="1"/>
  <c r="FM1" s="1"/>
  <c r="FN1" s="1"/>
  <c r="FO1" s="1"/>
  <c r="FP1" s="1"/>
  <c r="FQ1" s="1"/>
  <c r="FR1" s="1"/>
  <c r="FS1" s="1"/>
  <c r="FT1" s="1"/>
  <c r="FU1" s="1"/>
  <c r="FV1" s="1"/>
  <c r="FW1" s="1"/>
  <c r="FX1" s="1"/>
  <c r="FY1" s="1"/>
  <c r="FZ1" s="1"/>
  <c r="GA1" s="1"/>
  <c r="GB1" s="1"/>
  <c r="GC1" s="1"/>
  <c r="GD1" s="1"/>
  <c r="GE1" s="1"/>
  <c r="GF1" s="1"/>
  <c r="GG1" s="1"/>
  <c r="GH1" s="1"/>
  <c r="GI1" s="1"/>
  <c r="GJ1" s="1"/>
  <c r="GK1" s="1"/>
  <c r="GL1" s="1"/>
  <c r="GM1" s="1"/>
  <c r="GN1" s="1"/>
  <c r="GO1" s="1"/>
  <c r="GP1" s="1"/>
  <c r="GQ1" s="1"/>
  <c r="GR1" s="1"/>
  <c r="GS1" s="1"/>
  <c r="GT1" s="1"/>
  <c r="GU1" s="1"/>
  <c r="GV1" s="1"/>
  <c r="GW1" s="1"/>
  <c r="GX1" s="1"/>
  <c r="GY1" s="1"/>
  <c r="GZ1" s="1"/>
  <c r="HA1" s="1"/>
  <c r="HB1" s="1"/>
  <c r="HC1" s="1"/>
  <c r="HD1" s="1"/>
  <c r="HE1" s="1"/>
  <c r="HF1" s="1"/>
  <c r="HG1" s="1"/>
  <c r="HH1" s="1"/>
  <c r="HI1" s="1"/>
  <c r="HJ1" s="1"/>
  <c r="HK1" s="1"/>
  <c r="HL1" s="1"/>
  <c r="HM1" s="1"/>
  <c r="HN1" s="1"/>
  <c r="HO1" s="1"/>
  <c r="HP1" s="1"/>
  <c r="HQ1" s="1"/>
  <c r="HR1" s="1"/>
  <c r="HS1" s="1"/>
  <c r="HT1" s="1"/>
  <c r="HU1" s="1"/>
  <c r="HV1" s="1"/>
  <c r="HW1" s="1"/>
  <c r="HX1" s="1"/>
  <c r="HY1" s="1"/>
  <c r="HZ1" s="1"/>
  <c r="IA1" s="1"/>
  <c r="IB1" s="1"/>
  <c r="IC1" s="1"/>
  <c r="ID1" s="1"/>
  <c r="IE1" s="1"/>
  <c r="IF1" s="1"/>
  <c r="IG1" s="1"/>
  <c r="IH1" s="1"/>
  <c r="II1" s="1"/>
  <c r="IJ1" s="1"/>
  <c r="IK1" s="1"/>
  <c r="IL1" s="1"/>
  <c r="IM1" s="1"/>
  <c r="IN1" s="1"/>
  <c r="IO1" s="1"/>
  <c r="IP1" s="1"/>
  <c r="IQ1" s="1"/>
  <c r="IR1" s="1"/>
  <c r="IS1" s="1"/>
  <c r="IT1" s="1"/>
  <c r="IU1" s="1"/>
  <c r="IV1" s="1"/>
  <c r="IW1" s="1"/>
  <c r="IX1" s="1"/>
  <c r="IY1" s="1"/>
  <c r="IZ1" s="1"/>
  <c r="JA1" s="1"/>
  <c r="JB1" s="1"/>
  <c r="JC1" s="1"/>
  <c r="JD1" s="1"/>
  <c r="JE1" s="1"/>
  <c r="JF1" s="1"/>
  <c r="JG1" s="1"/>
  <c r="JH1" s="1"/>
  <c r="JI1" s="1"/>
  <c r="JJ1" s="1"/>
  <c r="JK1" s="1"/>
  <c r="JL1" s="1"/>
  <c r="JM1" s="1"/>
  <c r="JN1" s="1"/>
  <c r="JO1" s="1"/>
  <c r="JP1" s="1"/>
  <c r="JQ1" s="1"/>
  <c r="JR1" s="1"/>
  <c r="JS1" s="1"/>
  <c r="JT1" s="1"/>
  <c r="JU1" s="1"/>
  <c r="JV1" s="1"/>
  <c r="JW1" s="1"/>
  <c r="JX1" s="1"/>
  <c r="JY1" s="1"/>
  <c r="JZ1" s="1"/>
  <c r="KA1" s="1"/>
  <c r="KB1" s="1"/>
  <c r="KC1" s="1"/>
  <c r="KD1" s="1"/>
  <c r="KE1" s="1"/>
  <c r="KF1" s="1"/>
  <c r="KG1" s="1"/>
  <c r="KH1" s="1"/>
  <c r="KI1" s="1"/>
  <c r="KJ1" s="1"/>
  <c r="KK1" s="1"/>
  <c r="KL1" s="1"/>
  <c r="KM1" s="1"/>
  <c r="KN1" s="1"/>
  <c r="KO1" s="1"/>
  <c r="KP1" s="1"/>
  <c r="KQ1" s="1"/>
  <c r="KR1" s="1"/>
  <c r="KS1" s="1"/>
  <c r="KT1" s="1"/>
  <c r="KU1" s="1"/>
  <c r="KV1" s="1"/>
  <c r="KW1" s="1"/>
  <c r="KX1" s="1"/>
  <c r="D1"/>
  <c r="BD10" i="69" l="1"/>
  <c r="AO10"/>
  <c r="AB13"/>
  <c r="AC13" s="1"/>
  <c r="AB14"/>
  <c r="AC14" s="1"/>
  <c r="AB15"/>
  <c r="AC15" s="1"/>
  <c r="AB16"/>
  <c r="AC16" s="1"/>
  <c r="AB17"/>
  <c r="AC17"/>
  <c r="AB18"/>
  <c r="AC18" s="1"/>
  <c r="AB19"/>
  <c r="AC19" s="1"/>
  <c r="AB20"/>
  <c r="AC20" s="1"/>
  <c r="AB21"/>
  <c r="AC21"/>
  <c r="AB22"/>
  <c r="AC22" s="1"/>
  <c r="AB23"/>
  <c r="AC23" s="1"/>
  <c r="AB24"/>
  <c r="AC24" s="1"/>
  <c r="AB25"/>
  <c r="AC25"/>
  <c r="AB26"/>
  <c r="AC26" s="1"/>
  <c r="AB27"/>
  <c r="AC27" s="1"/>
  <c r="AB28"/>
  <c r="AC28" s="1"/>
  <c r="AB29"/>
  <c r="AC29"/>
  <c r="AB30"/>
  <c r="AC30" s="1"/>
  <c r="AB31"/>
  <c r="AC31" s="1"/>
  <c r="AB32"/>
  <c r="AC32" s="1"/>
  <c r="AB33"/>
  <c r="AC33"/>
  <c r="AB34"/>
  <c r="AC34" s="1"/>
  <c r="AB35"/>
  <c r="AC35" s="1"/>
  <c r="AB36"/>
  <c r="AC36" s="1"/>
  <c r="AB10"/>
  <c r="M10"/>
  <c r="B7" i="60"/>
  <c r="B27"/>
  <c r="B25"/>
  <c r="B23"/>
  <c r="B21"/>
  <c r="B19"/>
  <c r="B17"/>
  <c r="B15"/>
  <c r="B13"/>
  <c r="B11"/>
  <c r="B9"/>
  <c r="B5"/>
  <c r="A27"/>
  <c r="A25"/>
  <c r="A23"/>
  <c r="A21"/>
  <c r="A19"/>
  <c r="A17"/>
  <c r="A15"/>
  <c r="A13"/>
  <c r="A11"/>
  <c r="A9"/>
  <c r="A7"/>
  <c r="A5"/>
  <c r="C27" i="59"/>
  <c r="C25"/>
  <c r="C23"/>
  <c r="C21"/>
  <c r="C19"/>
  <c r="C17"/>
  <c r="C15"/>
  <c r="C13"/>
  <c r="C11"/>
  <c r="C9"/>
  <c r="C7"/>
  <c r="C5"/>
  <c r="B27"/>
  <c r="B25"/>
  <c r="B23"/>
  <c r="B21"/>
  <c r="B19"/>
  <c r="B17"/>
  <c r="B15"/>
  <c r="B13"/>
  <c r="B11"/>
  <c r="B9"/>
  <c r="B7"/>
  <c r="B5"/>
  <c r="A27"/>
  <c r="A25"/>
  <c r="A23"/>
  <c r="A21"/>
  <c r="A19"/>
  <c r="A17"/>
  <c r="A15"/>
  <c r="A13"/>
  <c r="A11"/>
  <c r="A9"/>
  <c r="A7"/>
  <c r="A5"/>
  <c r="O44" i="57"/>
  <c r="B27"/>
  <c r="B25"/>
  <c r="B23"/>
  <c r="B21"/>
  <c r="B19"/>
  <c r="B17"/>
  <c r="B15"/>
  <c r="B13"/>
  <c r="B11"/>
  <c r="B9"/>
  <c r="B7"/>
  <c r="B5"/>
  <c r="A27"/>
  <c r="A25"/>
  <c r="A23"/>
  <c r="A21"/>
  <c r="A19"/>
  <c r="A17"/>
  <c r="A15"/>
  <c r="A13"/>
  <c r="A11"/>
  <c r="A9"/>
  <c r="A7"/>
  <c r="A5"/>
  <c r="AF29" i="49"/>
  <c r="AF29" i="50"/>
  <c r="AF29" i="51"/>
  <c r="AF29" i="53"/>
  <c r="AF29" i="54"/>
  <c r="AF29" i="55"/>
  <c r="AF29" i="67"/>
  <c r="AE29" i="49"/>
  <c r="AE29" i="50"/>
  <c r="AE29" i="51"/>
  <c r="AE29" i="53"/>
  <c r="AE29" i="54"/>
  <c r="AE29" i="55"/>
  <c r="AE29" i="67"/>
  <c r="AD29" i="49"/>
  <c r="AD29" i="50"/>
  <c r="AD29" i="51"/>
  <c r="AD29" i="53"/>
  <c r="AD29" i="54"/>
  <c r="AD29" i="55"/>
  <c r="AD29" i="67"/>
  <c r="AC29" i="49"/>
  <c r="AC29" i="50"/>
  <c r="AC29" i="51"/>
  <c r="AC29" i="53"/>
  <c r="AC29" i="54"/>
  <c r="AC29" i="55"/>
  <c r="AC29" i="67"/>
  <c r="AB29" i="49"/>
  <c r="AB29" i="50"/>
  <c r="AB29" i="51"/>
  <c r="AB29" i="53"/>
  <c r="AB29" i="54"/>
  <c r="AB29" i="55"/>
  <c r="AB29" i="67"/>
  <c r="AA29" i="49"/>
  <c r="AA29" i="50"/>
  <c r="AA29" i="51"/>
  <c r="AA29" i="53"/>
  <c r="AA29" i="54"/>
  <c r="AA29" i="55"/>
  <c r="AA29" i="67"/>
  <c r="Z29" i="49"/>
  <c r="Z29" i="50"/>
  <c r="Z29" i="51"/>
  <c r="Z29" i="53"/>
  <c r="Z29" i="54"/>
  <c r="Z29" i="55"/>
  <c r="Z29" i="67"/>
  <c r="Y29" i="49"/>
  <c r="Y29" i="50"/>
  <c r="Y29" i="51"/>
  <c r="Y29" i="53"/>
  <c r="Y29" i="54"/>
  <c r="Y29" i="55"/>
  <c r="Y29" i="67"/>
  <c r="X29" i="49"/>
  <c r="X29" i="50"/>
  <c r="X29" i="51"/>
  <c r="X29" i="53"/>
  <c r="X29" i="54"/>
  <c r="X29" i="55"/>
  <c r="X29" i="67"/>
  <c r="H36" i="45"/>
  <c r="I36" s="1"/>
  <c r="J36" s="1"/>
  <c r="K36" s="1"/>
  <c r="L36" s="1"/>
  <c r="M36" s="1"/>
  <c r="N36" s="1"/>
  <c r="O36" s="1"/>
  <c r="P36" s="1"/>
  <c r="Q36" s="1"/>
  <c r="R36" s="1"/>
  <c r="I36" i="49"/>
  <c r="J36" s="1"/>
  <c r="K36" s="1"/>
  <c r="L36" s="1"/>
  <c r="M36" s="1"/>
  <c r="N36" s="1"/>
  <c r="O36" s="1"/>
  <c r="P36" s="1"/>
  <c r="Q36" s="1"/>
  <c r="R36" s="1"/>
  <c r="H36"/>
  <c r="H36" i="46"/>
  <c r="I36" s="1"/>
  <c r="J36" s="1"/>
  <c r="K36" s="1"/>
  <c r="L36" s="1"/>
  <c r="M36" s="1"/>
  <c r="N36" s="1"/>
  <c r="O36" s="1"/>
  <c r="P36" s="1"/>
  <c r="Q36" s="1"/>
  <c r="R36" s="1"/>
  <c r="I36" i="50"/>
  <c r="J36" s="1"/>
  <c r="K36" s="1"/>
  <c r="L36" s="1"/>
  <c r="M36" s="1"/>
  <c r="N36" s="1"/>
  <c r="O36" s="1"/>
  <c r="P36" s="1"/>
  <c r="Q36" s="1"/>
  <c r="R36" s="1"/>
  <c r="H36"/>
  <c r="H36" i="51"/>
  <c r="I36" s="1"/>
  <c r="J36" s="1"/>
  <c r="K36" s="1"/>
  <c r="L36" s="1"/>
  <c r="M36" s="1"/>
  <c r="N36" s="1"/>
  <c r="O36" s="1"/>
  <c r="P36" s="1"/>
  <c r="Q36" s="1"/>
  <c r="R36" s="1"/>
  <c r="I36" i="53"/>
  <c r="J36" s="1"/>
  <c r="K36" s="1"/>
  <c r="L36" s="1"/>
  <c r="M36" s="1"/>
  <c r="N36" s="1"/>
  <c r="O36" s="1"/>
  <c r="P36" s="1"/>
  <c r="Q36" s="1"/>
  <c r="R36" s="1"/>
  <c r="H36"/>
  <c r="H36" i="54"/>
  <c r="I36" s="1"/>
  <c r="J36" s="1"/>
  <c r="K36" s="1"/>
  <c r="L36" s="1"/>
  <c r="M36" s="1"/>
  <c r="N36" s="1"/>
  <c r="O36" s="1"/>
  <c r="P36" s="1"/>
  <c r="Q36" s="1"/>
  <c r="R36" s="1"/>
  <c r="I36" i="55"/>
  <c r="J36" s="1"/>
  <c r="K36" s="1"/>
  <c r="L36" s="1"/>
  <c r="M36" s="1"/>
  <c r="N36" s="1"/>
  <c r="O36" s="1"/>
  <c r="P36" s="1"/>
  <c r="Q36" s="1"/>
  <c r="R36" s="1"/>
  <c r="H36"/>
  <c r="H36" i="67"/>
  <c r="I36" s="1"/>
  <c r="J36" s="1"/>
  <c r="K36" s="1"/>
  <c r="L36" s="1"/>
  <c r="M36" s="1"/>
  <c r="N36" s="1"/>
  <c r="O36" s="1"/>
  <c r="P36" s="1"/>
  <c r="Q36" s="1"/>
  <c r="R36" s="1"/>
  <c r="I36" i="44"/>
  <c r="J36" s="1"/>
  <c r="K36" s="1"/>
  <c r="L36" s="1"/>
  <c r="M36" s="1"/>
  <c r="N36" s="1"/>
  <c r="O36" s="1"/>
  <c r="P36" s="1"/>
  <c r="Q36" s="1"/>
  <c r="R36" s="1"/>
  <c r="H36"/>
  <c r="I36" i="52"/>
  <c r="J36" s="1"/>
  <c r="K36" s="1"/>
  <c r="L36" s="1"/>
  <c r="M36" s="1"/>
  <c r="N36" s="1"/>
  <c r="O36" s="1"/>
  <c r="P36" s="1"/>
  <c r="Q36" s="1"/>
  <c r="R36" s="1"/>
  <c r="H36"/>
  <c r="I36" i="56"/>
  <c r="J36" s="1"/>
  <c r="K36" s="1"/>
  <c r="L36" s="1"/>
  <c r="M36" s="1"/>
  <c r="N36" s="1"/>
  <c r="O36" s="1"/>
  <c r="P36" s="1"/>
  <c r="Q36" s="1"/>
  <c r="R36" s="1"/>
  <c r="H36"/>
  <c r="I36" i="47"/>
  <c r="J36" s="1"/>
  <c r="K36" s="1"/>
  <c r="L36" s="1"/>
  <c r="M36" s="1"/>
  <c r="N36" s="1"/>
  <c r="O36" s="1"/>
  <c r="P36" s="1"/>
  <c r="Q36" s="1"/>
  <c r="R36" s="1"/>
  <c r="H36"/>
  <c r="AY12" i="9"/>
  <c r="AZ12" s="1"/>
  <c r="AY11"/>
  <c r="AZ11" s="1"/>
  <c r="Y13"/>
  <c r="Z13" s="1"/>
  <c r="Y14"/>
  <c r="Z14" s="1"/>
  <c r="Y15"/>
  <c r="Z15" s="1"/>
  <c r="Y16"/>
  <c r="Z16" s="1"/>
  <c r="Y17"/>
  <c r="Z17" s="1"/>
  <c r="Y18"/>
  <c r="Z18" s="1"/>
  <c r="Y19"/>
  <c r="Z19" s="1"/>
  <c r="Y20"/>
  <c r="Z20" s="1"/>
  <c r="Y21"/>
  <c r="Z21" s="1"/>
  <c r="Y22"/>
  <c r="Z22" s="1"/>
  <c r="Y23"/>
  <c r="Z23" s="1"/>
  <c r="Y24"/>
  <c r="Z24" s="1"/>
  <c r="Y25"/>
  <c r="Z25" s="1"/>
  <c r="Y26"/>
  <c r="Z26" s="1"/>
  <c r="Y27"/>
  <c r="Z27" s="1"/>
  <c r="Y28"/>
  <c r="Z28" s="1"/>
  <c r="Y29"/>
  <c r="Z29" s="1"/>
  <c r="Y30"/>
  <c r="Z30" s="1"/>
  <c r="Y31"/>
  <c r="Z31" s="1"/>
  <c r="Y32"/>
  <c r="Z32" s="1"/>
  <c r="Y33"/>
  <c r="Z33" s="1"/>
  <c r="Y34"/>
  <c r="Z34" s="1"/>
  <c r="Y35"/>
  <c r="Z35" s="1"/>
  <c r="Y36"/>
  <c r="Z36" s="1"/>
  <c r="Y12"/>
  <c r="Z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B29" i="58"/>
  <c r="B27"/>
  <c r="B25"/>
  <c r="B23"/>
  <c r="B21"/>
  <c r="B19"/>
  <c r="B17"/>
  <c r="B15"/>
  <c r="B13"/>
  <c r="B11"/>
  <c r="B9"/>
  <c r="B7"/>
  <c r="A29"/>
  <c r="A27"/>
  <c r="A25"/>
  <c r="A23"/>
  <c r="A21"/>
  <c r="A19"/>
  <c r="A17"/>
  <c r="A15"/>
  <c r="A13"/>
  <c r="A11"/>
  <c r="A9"/>
  <c r="A7"/>
  <c r="A5"/>
  <c r="B5"/>
  <c r="E13" i="9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E22"/>
  <c r="F22"/>
  <c r="G22"/>
  <c r="E23"/>
  <c r="F23"/>
  <c r="G23"/>
  <c r="E24"/>
  <c r="F24"/>
  <c r="G24"/>
  <c r="E25"/>
  <c r="F25"/>
  <c r="G25"/>
  <c r="E26"/>
  <c r="F26"/>
  <c r="G26"/>
  <c r="E27"/>
  <c r="F27"/>
  <c r="G27"/>
  <c r="E28"/>
  <c r="F28"/>
  <c r="G28"/>
  <c r="E29"/>
  <c r="F29"/>
  <c r="G29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E36"/>
  <c r="F36"/>
  <c r="G36"/>
  <c r="S36" i="38"/>
  <c r="H36" i="39"/>
  <c r="I36" s="1"/>
  <c r="J36" s="1"/>
  <c r="K36" s="1"/>
  <c r="L36" s="1"/>
  <c r="M36" s="1"/>
  <c r="N36" s="1"/>
  <c r="O36" s="1"/>
  <c r="P36" s="1"/>
  <c r="Q36" s="1"/>
  <c r="R36" s="1"/>
  <c r="H36" i="40"/>
  <c r="I36" s="1"/>
  <c r="J36" s="1"/>
  <c r="K36" s="1"/>
  <c r="L36" s="1"/>
  <c r="M36" s="1"/>
  <c r="N36" s="1"/>
  <c r="O36" s="1"/>
  <c r="P36" s="1"/>
  <c r="Q36" s="1"/>
  <c r="R36" s="1"/>
  <c r="H36" i="22"/>
  <c r="I36" s="1"/>
  <c r="J36" s="1"/>
  <c r="K36" s="1"/>
  <c r="L36" s="1"/>
  <c r="M36" s="1"/>
  <c r="N36" s="1"/>
  <c r="O36" s="1"/>
  <c r="P36" s="1"/>
  <c r="Q36" s="1"/>
  <c r="R36" s="1"/>
  <c r="A15" i="38"/>
  <c r="AL10" i="9"/>
  <c r="BA10"/>
  <c r="AA10"/>
  <c r="L10"/>
  <c r="B31" i="62"/>
  <c r="A31"/>
  <c r="B30"/>
  <c r="A30"/>
  <c r="B29"/>
  <c r="A29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B6"/>
  <c r="A6"/>
  <c r="A4"/>
  <c r="A3"/>
  <c r="A1"/>
  <c r="O44" i="60"/>
  <c r="F44"/>
  <c r="A44"/>
  <c r="P27"/>
  <c r="C27"/>
  <c r="P25"/>
  <c r="C25"/>
  <c r="P23"/>
  <c r="C23"/>
  <c r="P21"/>
  <c r="C21"/>
  <c r="P19"/>
  <c r="C19"/>
  <c r="P17"/>
  <c r="C17"/>
  <c r="P15"/>
  <c r="C15"/>
  <c r="P13"/>
  <c r="C13"/>
  <c r="P11"/>
  <c r="C11"/>
  <c r="P9"/>
  <c r="C9"/>
  <c r="P7"/>
  <c r="C7"/>
  <c r="P5"/>
  <c r="P30" s="1"/>
  <c r="C5"/>
  <c r="D33" i="56"/>
  <c r="A33"/>
  <c r="A29"/>
  <c r="C28"/>
  <c r="F27"/>
  <c r="E27"/>
  <c r="D27"/>
  <c r="C27" s="1"/>
  <c r="A27"/>
  <c r="F26"/>
  <c r="E26"/>
  <c r="D26"/>
  <c r="C26"/>
  <c r="A26"/>
  <c r="F25"/>
  <c r="E25"/>
  <c r="D25"/>
  <c r="C25"/>
  <c r="A25"/>
  <c r="F24"/>
  <c r="E24"/>
  <c r="D24"/>
  <c r="C24"/>
  <c r="A24"/>
  <c r="F23"/>
  <c r="E23"/>
  <c r="D23"/>
  <c r="C23"/>
  <c r="A23"/>
  <c r="F22"/>
  <c r="E22"/>
  <c r="D22"/>
  <c r="C22"/>
  <c r="A22"/>
  <c r="F21"/>
  <c r="E21"/>
  <c r="D2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Q36" i="60" s="1"/>
  <c r="O36" s="1"/>
  <c r="T16" i="56"/>
  <c r="F16"/>
  <c r="E16"/>
  <c r="D16"/>
  <c r="C16"/>
  <c r="A16"/>
  <c r="F15"/>
  <c r="E15"/>
  <c r="D15"/>
  <c r="C15"/>
  <c r="A15"/>
  <c r="W14"/>
  <c r="T14"/>
  <c r="L36" i="60" s="1"/>
  <c r="F14" i="56"/>
  <c r="E14"/>
  <c r="D14"/>
  <c r="C14"/>
  <c r="A14"/>
  <c r="F13"/>
  <c r="E13"/>
  <c r="D13"/>
  <c r="C13"/>
  <c r="A13"/>
  <c r="W12"/>
  <c r="AH13" s="1"/>
  <c r="T12"/>
  <c r="I36" i="60" s="1"/>
  <c r="F12" i="56"/>
  <c r="E12"/>
  <c r="D12"/>
  <c r="C12"/>
  <c r="A12"/>
  <c r="F11"/>
  <c r="E11"/>
  <c r="D11"/>
  <c r="C11"/>
  <c r="A11"/>
  <c r="W10"/>
  <c r="H36" i="60" s="1"/>
  <c r="T10" i="56"/>
  <c r="F36" i="60" s="1"/>
  <c r="F10" i="56"/>
  <c r="E10"/>
  <c r="D10"/>
  <c r="C10"/>
  <c r="A10"/>
  <c r="F9"/>
  <c r="E9"/>
  <c r="D9"/>
  <c r="C9"/>
  <c r="A9"/>
  <c r="W8"/>
  <c r="E36" i="60" s="1"/>
  <c r="T8" i="56"/>
  <c r="F8"/>
  <c r="E8"/>
  <c r="D8"/>
  <c r="C8"/>
  <c r="A8"/>
  <c r="F7"/>
  <c r="E7"/>
  <c r="D7"/>
  <c r="C7"/>
  <c r="A7"/>
  <c r="W6"/>
  <c r="AH7" s="1"/>
  <c r="T6"/>
  <c r="F33" i="60" s="1"/>
  <c r="F6" i="56"/>
  <c r="E6"/>
  <c r="D6"/>
  <c r="C6"/>
  <c r="A6"/>
  <c r="F5"/>
  <c r="E5"/>
  <c r="D5"/>
  <c r="C5"/>
  <c r="A5"/>
  <c r="W4"/>
  <c r="E33" i="60" s="1"/>
  <c r="T4" i="56"/>
  <c r="C36" i="60" s="1"/>
  <c r="F4" i="56"/>
  <c r="E4"/>
  <c r="D4"/>
  <c r="C4"/>
  <c r="A4"/>
  <c r="F3"/>
  <c r="E3"/>
  <c r="D3"/>
  <c r="C3"/>
  <c r="A3"/>
  <c r="F2"/>
  <c r="E2"/>
  <c r="D2"/>
  <c r="C2" s="1"/>
  <c r="AE35" s="1"/>
  <c r="A2"/>
  <c r="D33" i="67"/>
  <c r="A33"/>
  <c r="H35" i="9" l="1"/>
  <c r="H33"/>
  <c r="H31"/>
  <c r="H29"/>
  <c r="H27"/>
  <c r="H25"/>
  <c r="H23"/>
  <c r="H21"/>
  <c r="H19"/>
  <c r="H17"/>
  <c r="H15"/>
  <c r="H13"/>
  <c r="H36"/>
  <c r="H34"/>
  <c r="H32"/>
  <c r="H30"/>
  <c r="H28"/>
  <c r="H26"/>
  <c r="H24"/>
  <c r="H22"/>
  <c r="H20"/>
  <c r="H18"/>
  <c r="H16"/>
  <c r="H14"/>
  <c r="AH9" i="56"/>
  <c r="K36" i="60"/>
  <c r="X29" i="56"/>
  <c r="Z29"/>
  <c r="AB29"/>
  <c r="AD29"/>
  <c r="AF29"/>
  <c r="N36" i="60"/>
  <c r="Y29" i="56"/>
  <c r="AA29"/>
  <c r="AC29"/>
  <c r="AE29"/>
  <c r="AH15"/>
  <c r="Y26"/>
  <c r="X26" s="1"/>
  <c r="AA26"/>
  <c r="AC26"/>
  <c r="AE26"/>
  <c r="Y32"/>
  <c r="AA32"/>
  <c r="AC32"/>
  <c r="AE32"/>
  <c r="X35"/>
  <c r="Z35"/>
  <c r="AB35"/>
  <c r="AD35"/>
  <c r="AF35"/>
  <c r="K33" i="60"/>
  <c r="I33" s="1"/>
  <c r="H33" s="1"/>
  <c r="N33"/>
  <c r="Q33"/>
  <c r="AH5" i="56"/>
  <c r="AH11"/>
  <c r="AH17"/>
  <c r="Z26"/>
  <c r="AB26"/>
  <c r="AD26"/>
  <c r="AF26"/>
  <c r="X32"/>
  <c r="Z32"/>
  <c r="AB32"/>
  <c r="AD32"/>
  <c r="AF32"/>
  <c r="Y35"/>
  <c r="AA35"/>
  <c r="AC35"/>
  <c r="C33" i="60"/>
  <c r="L33"/>
  <c r="O33"/>
  <c r="A29" i="67"/>
  <c r="C28"/>
  <c r="F27"/>
  <c r="E27"/>
  <c r="D27"/>
  <c r="C27" s="1"/>
  <c r="A27"/>
  <c r="F26"/>
  <c r="E26"/>
  <c r="D26"/>
  <c r="C26" s="1"/>
  <c r="A26"/>
  <c r="F25"/>
  <c r="E25"/>
  <c r="D25"/>
  <c r="C25" s="1"/>
  <c r="A25"/>
  <c r="F24"/>
  <c r="E24"/>
  <c r="D24"/>
  <c r="C24"/>
  <c r="A24"/>
  <c r="F23"/>
  <c r="E23"/>
  <c r="D23"/>
  <c r="C23" s="1"/>
  <c r="A23"/>
  <c r="F22"/>
  <c r="E22"/>
  <c r="D22"/>
  <c r="C22" s="1"/>
  <c r="A22"/>
  <c r="F21"/>
  <c r="E21"/>
  <c r="D21"/>
  <c r="C21" s="1"/>
  <c r="A21"/>
  <c r="F20"/>
  <c r="E20"/>
  <c r="D20"/>
  <c r="C20"/>
  <c r="A20"/>
  <c r="F19"/>
  <c r="E19"/>
  <c r="D19"/>
  <c r="C19" s="1"/>
  <c r="A19"/>
  <c r="F18"/>
  <c r="E18"/>
  <c r="D18"/>
  <c r="C18" s="1"/>
  <c r="A18"/>
  <c r="F17"/>
  <c r="E17"/>
  <c r="D17"/>
  <c r="C17" s="1"/>
  <c r="A17"/>
  <c r="W16"/>
  <c r="T16"/>
  <c r="F16"/>
  <c r="E16"/>
  <c r="D16"/>
  <c r="C16"/>
  <c r="A16"/>
  <c r="F15"/>
  <c r="E15"/>
  <c r="D15"/>
  <c r="C15" s="1"/>
  <c r="A15"/>
  <c r="W14"/>
  <c r="T14"/>
  <c r="F14"/>
  <c r="E14"/>
  <c r="D14"/>
  <c r="C14" s="1"/>
  <c r="A14"/>
  <c r="F13"/>
  <c r="E13"/>
  <c r="D13"/>
  <c r="C13" s="1"/>
  <c r="A13"/>
  <c r="W12"/>
  <c r="T12"/>
  <c r="F12"/>
  <c r="E12"/>
  <c r="D12"/>
  <c r="C12"/>
  <c r="A12"/>
  <c r="F11"/>
  <c r="E11"/>
  <c r="D11"/>
  <c r="C11" s="1"/>
  <c r="A11"/>
  <c r="W10"/>
  <c r="T10"/>
  <c r="F10"/>
  <c r="E10"/>
  <c r="D10"/>
  <c r="C10" s="1"/>
  <c r="A10"/>
  <c r="F9"/>
  <c r="E9"/>
  <c r="D9"/>
  <c r="C9" s="1"/>
  <c r="A9"/>
  <c r="W8"/>
  <c r="T8"/>
  <c r="F8"/>
  <c r="E8"/>
  <c r="D8"/>
  <c r="C8"/>
  <c r="A8"/>
  <c r="F7"/>
  <c r="E7"/>
  <c r="D7"/>
  <c r="C7" s="1"/>
  <c r="A7"/>
  <c r="W6"/>
  <c r="T6"/>
  <c r="F6"/>
  <c r="E6"/>
  <c r="D6"/>
  <c r="C6" s="1"/>
  <c r="A6"/>
  <c r="F5"/>
  <c r="E5"/>
  <c r="D5"/>
  <c r="C5" s="1"/>
  <c r="A5"/>
  <c r="W4"/>
  <c r="T4"/>
  <c r="F4"/>
  <c r="E4" l="1"/>
  <c r="D4"/>
  <c r="C4"/>
  <c r="A4"/>
  <c r="F3"/>
  <c r="E3"/>
  <c r="D3"/>
  <c r="C3" s="1"/>
  <c r="A3"/>
  <c r="F2"/>
  <c r="E2"/>
  <c r="D2"/>
  <c r="A2"/>
  <c r="D33" i="55"/>
  <c r="A33"/>
  <c r="A29"/>
  <c r="C28"/>
  <c r="F27"/>
  <c r="E27"/>
  <c r="D27"/>
  <c r="C27"/>
  <c r="A27"/>
  <c r="F26"/>
  <c r="E26"/>
  <c r="D26"/>
  <c r="C26" s="1"/>
  <c r="A26"/>
  <c r="F25"/>
  <c r="E25"/>
  <c r="D25"/>
  <c r="C25" s="1"/>
  <c r="A25"/>
  <c r="F24"/>
  <c r="E24"/>
  <c r="D24"/>
  <c r="C24"/>
  <c r="A24"/>
  <c r="F23"/>
  <c r="E23"/>
  <c r="D23"/>
  <c r="C23" s="1"/>
  <c r="A23"/>
  <c r="F22"/>
  <c r="E22"/>
  <c r="D22"/>
  <c r="C22" s="1"/>
  <c r="A22"/>
  <c r="F21"/>
  <c r="E21"/>
  <c r="D21"/>
  <c r="C21" s="1"/>
  <c r="A21"/>
  <c r="F20"/>
  <c r="E20"/>
  <c r="D20"/>
  <c r="C20" s="1"/>
  <c r="A20"/>
  <c r="F19"/>
  <c r="E19"/>
  <c r="D19"/>
  <c r="C19" s="1"/>
  <c r="A19"/>
  <c r="F18"/>
  <c r="E18"/>
  <c r="D18"/>
  <c r="C18" s="1"/>
  <c r="A18"/>
  <c r="F17"/>
  <c r="E17"/>
  <c r="D17"/>
  <c r="C17" s="1"/>
  <c r="A17"/>
  <c r="W16"/>
  <c r="T16"/>
  <c r="F16"/>
  <c r="E16"/>
  <c r="D16"/>
  <c r="C16" s="1"/>
  <c r="A16"/>
  <c r="F15"/>
  <c r="E15"/>
  <c r="D15"/>
  <c r="C15" s="1"/>
  <c r="A15"/>
  <c r="W14"/>
  <c r="T14"/>
  <c r="F14"/>
  <c r="E14"/>
  <c r="D14"/>
  <c r="C14" s="1"/>
  <c r="A14"/>
  <c r="F13"/>
  <c r="E13"/>
  <c r="D13"/>
  <c r="C13" s="1"/>
  <c r="A13"/>
  <c r="W12"/>
  <c r="T12"/>
  <c r="F12"/>
  <c r="E12"/>
  <c r="D12"/>
  <c r="C12" s="1"/>
  <c r="A12"/>
  <c r="F11"/>
  <c r="E11"/>
  <c r="D11"/>
  <c r="C11" s="1"/>
  <c r="A11"/>
  <c r="W10"/>
  <c r="T10"/>
  <c r="F10"/>
  <c r="E10"/>
  <c r="D10"/>
  <c r="C10" s="1"/>
  <c r="A10"/>
  <c r="F9"/>
  <c r="E9"/>
  <c r="D9"/>
  <c r="C9" s="1"/>
  <c r="A9"/>
  <c r="W8"/>
  <c r="T8"/>
  <c r="F8"/>
  <c r="E8"/>
  <c r="D8"/>
  <c r="C8" s="1"/>
  <c r="A8"/>
  <c r="F7"/>
  <c r="E7"/>
  <c r="D7"/>
  <c r="C7" s="1"/>
  <c r="A7"/>
  <c r="W6"/>
  <c r="T6"/>
  <c r="F6"/>
  <c r="E6"/>
  <c r="D6"/>
  <c r="C6" s="1"/>
  <c r="A6"/>
  <c r="F5"/>
  <c r="E5"/>
  <c r="D5"/>
  <c r="C5" s="1"/>
  <c r="A5"/>
  <c r="W4"/>
  <c r="T4"/>
  <c r="F4"/>
  <c r="E4"/>
  <c r="D4"/>
  <c r="C4" s="1"/>
  <c r="A4"/>
  <c r="F3"/>
  <c r="E3"/>
  <c r="D3"/>
  <c r="C3" s="1"/>
  <c r="A3"/>
  <c r="F2"/>
  <c r="E2"/>
  <c r="D2"/>
  <c r="C2" s="1"/>
  <c r="AE35" s="1"/>
  <c r="A2"/>
  <c r="D33" i="54"/>
  <c r="A33"/>
  <c r="A29"/>
  <c r="C28"/>
  <c r="F27"/>
  <c r="E27"/>
  <c r="D27"/>
  <c r="C27" s="1"/>
  <c r="A27"/>
  <c r="C2" i="67" l="1"/>
  <c r="AF32"/>
  <c r="AE32"/>
  <c r="AC32"/>
  <c r="AA32"/>
  <c r="Y32"/>
  <c r="AE26"/>
  <c r="AC26"/>
  <c r="AA26"/>
  <c r="Y26"/>
  <c r="AD32"/>
  <c r="AB32"/>
  <c r="Z32"/>
  <c r="X32"/>
  <c r="AF26"/>
  <c r="AD26"/>
  <c r="AB26"/>
  <c r="Z26"/>
  <c r="X26"/>
  <c r="Y26" i="55"/>
  <c r="AA26"/>
  <c r="AC26"/>
  <c r="AE26"/>
  <c r="X32"/>
  <c r="Z32"/>
  <c r="AB32"/>
  <c r="AD32"/>
  <c r="AF32"/>
  <c r="X35"/>
  <c r="Z35"/>
  <c r="AB35"/>
  <c r="AD35"/>
  <c r="AF35"/>
  <c r="X26"/>
  <c r="Z26"/>
  <c r="AB26"/>
  <c r="AD26"/>
  <c r="AF26"/>
  <c r="Y32"/>
  <c r="AA32"/>
  <c r="AC32"/>
  <c r="AE32"/>
  <c r="Y35"/>
  <c r="AA35"/>
  <c r="AC35"/>
  <c r="F26" i="54"/>
  <c r="E26"/>
  <c r="D26" s="1"/>
  <c r="C26"/>
  <c r="A26"/>
  <c r="F25"/>
  <c r="E25"/>
  <c r="D25"/>
  <c r="C25" s="1"/>
  <c r="A25"/>
  <c r="F24"/>
  <c r="E24"/>
  <c r="D24" s="1"/>
  <c r="C24"/>
  <c r="A24"/>
  <c r="F23"/>
  <c r="E23"/>
  <c r="D23"/>
  <c r="C23"/>
  <c r="A23"/>
  <c r="F22"/>
  <c r="E22"/>
  <c r="D22"/>
  <c r="C22"/>
  <c r="A22"/>
  <c r="F21"/>
  <c r="E21"/>
  <c r="D2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 s="1"/>
  <c r="A8"/>
  <c r="F7"/>
  <c r="E7"/>
  <c r="D7"/>
  <c r="C7"/>
  <c r="A7"/>
  <c r="W6"/>
  <c r="T6"/>
  <c r="F6"/>
  <c r="E6"/>
  <c r="D6"/>
  <c r="C6"/>
  <c r="A6"/>
  <c r="F5"/>
  <c r="E5"/>
  <c r="D5"/>
  <c r="C5" s="1"/>
  <c r="A5"/>
  <c r="W4"/>
  <c r="T4"/>
  <c r="F4"/>
  <c r="E4"/>
  <c r="D4"/>
  <c r="C4" s="1"/>
  <c r="A4"/>
  <c r="F3"/>
  <c r="E3"/>
  <c r="D3"/>
  <c r="C3" s="1"/>
  <c r="A3"/>
  <c r="F2"/>
  <c r="E2"/>
  <c r="D2"/>
  <c r="A2"/>
  <c r="D33" i="53"/>
  <c r="A33"/>
  <c r="A29"/>
  <c r="C28"/>
  <c r="F27"/>
  <c r="E27"/>
  <c r="D27"/>
  <c r="C27"/>
  <c r="A27"/>
  <c r="F26"/>
  <c r="E26"/>
  <c r="D26"/>
  <c r="C26" s="1"/>
  <c r="A26"/>
  <c r="F25"/>
  <c r="E25"/>
  <c r="D25"/>
  <c r="C25"/>
  <c r="A25"/>
  <c r="F24"/>
  <c r="E24"/>
  <c r="D24"/>
  <c r="C24" s="1"/>
  <c r="A24"/>
  <c r="F23"/>
  <c r="E23"/>
  <c r="D23" s="1"/>
  <c r="C23"/>
  <c r="A23"/>
  <c r="F22"/>
  <c r="E22"/>
  <c r="D22"/>
  <c r="C22" s="1"/>
  <c r="A22"/>
  <c r="F21"/>
  <c r="E21"/>
  <c r="D21"/>
  <c r="C21" s="1"/>
  <c r="A21"/>
  <c r="F20"/>
  <c r="E20"/>
  <c r="D20"/>
  <c r="C20" s="1"/>
  <c r="A20"/>
  <c r="F19"/>
  <c r="E19"/>
  <c r="D19"/>
  <c r="C19" s="1"/>
  <c r="A19"/>
  <c r="F18"/>
  <c r="E18"/>
  <c r="D18"/>
  <c r="C18" s="1"/>
  <c r="A18"/>
  <c r="F17"/>
  <c r="E17"/>
  <c r="D17"/>
  <c r="C17" s="1"/>
  <c r="A17"/>
  <c r="W16"/>
  <c r="T16"/>
  <c r="F16"/>
  <c r="E16"/>
  <c r="D16"/>
  <c r="C16"/>
  <c r="A16"/>
  <c r="F15"/>
  <c r="E15"/>
  <c r="D15"/>
  <c r="C15" s="1"/>
  <c r="A15"/>
  <c r="W14"/>
  <c r="T14"/>
  <c r="F14"/>
  <c r="E14"/>
  <c r="D14"/>
  <c r="C14" s="1"/>
  <c r="A14"/>
  <c r="F13"/>
  <c r="E13"/>
  <c r="D13"/>
  <c r="C13" s="1"/>
  <c r="A13"/>
  <c r="W12"/>
  <c r="T12"/>
  <c r="F12"/>
  <c r="E12"/>
  <c r="D12"/>
  <c r="C12" s="1"/>
  <c r="A12"/>
  <c r="F11"/>
  <c r="E11"/>
  <c r="D11"/>
  <c r="C11" s="1"/>
  <c r="A11"/>
  <c r="W10"/>
  <c r="T10"/>
  <c r="F10"/>
  <c r="E10"/>
  <c r="D10"/>
  <c r="C10"/>
  <c r="A10"/>
  <c r="F9"/>
  <c r="E9"/>
  <c r="D9"/>
  <c r="C9" s="1"/>
  <c r="A9"/>
  <c r="W8"/>
  <c r="T8"/>
  <c r="F8"/>
  <c r="E8"/>
  <c r="D8"/>
  <c r="C8" s="1"/>
  <c r="A8"/>
  <c r="F7"/>
  <c r="E7"/>
  <c r="D7"/>
  <c r="C7"/>
  <c r="A7"/>
  <c r="W6"/>
  <c r="T6"/>
  <c r="F6"/>
  <c r="E6"/>
  <c r="D6"/>
  <c r="C6" s="1"/>
  <c r="A6"/>
  <c r="F5"/>
  <c r="E5"/>
  <c r="D5"/>
  <c r="C5" s="1"/>
  <c r="A5"/>
  <c r="W4"/>
  <c r="T4"/>
  <c r="F4"/>
  <c r="E4"/>
  <c r="D4"/>
  <c r="C4" s="1"/>
  <c r="A4"/>
  <c r="F3"/>
  <c r="E3"/>
  <c r="D3"/>
  <c r="C3" s="1"/>
  <c r="A3"/>
  <c r="F2"/>
  <c r="E2"/>
  <c r="D2"/>
  <c r="C2" s="1"/>
  <c r="AF35" s="1"/>
  <c r="A2"/>
  <c r="O44" i="59"/>
  <c r="F44"/>
  <c r="A44"/>
  <c r="P27"/>
  <c r="P25"/>
  <c r="P23"/>
  <c r="P21"/>
  <c r="P19"/>
  <c r="P17"/>
  <c r="P15"/>
  <c r="P13"/>
  <c r="P11"/>
  <c r="P9"/>
  <c r="P7"/>
  <c r="P5"/>
  <c r="D33" i="52"/>
  <c r="A33"/>
  <c r="A29"/>
  <c r="C28"/>
  <c r="F27"/>
  <c r="E27"/>
  <c r="D27"/>
  <c r="C27" s="1"/>
  <c r="A27"/>
  <c r="F26"/>
  <c r="E26"/>
  <c r="D26"/>
  <c r="C26" s="1"/>
  <c r="A26"/>
  <c r="F25"/>
  <c r="E25"/>
  <c r="D25"/>
  <c r="C25" s="1"/>
  <c r="A25"/>
  <c r="F24"/>
  <c r="E24"/>
  <c r="D24"/>
  <c r="C24" s="1"/>
  <c r="A24"/>
  <c r="F23"/>
  <c r="E23"/>
  <c r="D23"/>
  <c r="C23"/>
  <c r="A23"/>
  <c r="F22"/>
  <c r="E22"/>
  <c r="D22"/>
  <c r="C22"/>
  <c r="A22"/>
  <c r="F21"/>
  <c r="E21"/>
  <c r="D2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Q33" i="59" s="1"/>
  <c r="T16" i="52"/>
  <c r="F16"/>
  <c r="E16"/>
  <c r="D16"/>
  <c r="C16"/>
  <c r="A16"/>
  <c r="F15"/>
  <c r="E15"/>
  <c r="D15"/>
  <c r="C15" s="1"/>
  <c r="A15"/>
  <c r="W14"/>
  <c r="T14"/>
  <c r="F14"/>
  <c r="E14"/>
  <c r="D14"/>
  <c r="C14"/>
  <c r="A14"/>
  <c r="F13"/>
  <c r="E13"/>
  <c r="D13"/>
  <c r="C13" s="1"/>
  <c r="A13"/>
  <c r="W12"/>
  <c r="T12"/>
  <c r="I36" i="59" s="1"/>
  <c r="F12" i="52"/>
  <c r="E12"/>
  <c r="D12"/>
  <c r="C12"/>
  <c r="A12"/>
  <c r="F11"/>
  <c r="E11"/>
  <c r="D11"/>
  <c r="C11"/>
  <c r="A11"/>
  <c r="W10"/>
  <c r="N33" i="59" s="1"/>
  <c r="T10" i="52"/>
  <c r="F36" i="59" s="1"/>
  <c r="E36" s="1"/>
  <c r="F10" i="52"/>
  <c r="E10"/>
  <c r="D10"/>
  <c r="C10"/>
  <c r="A10"/>
  <c r="F9"/>
  <c r="E9"/>
  <c r="D9"/>
  <c r="C9"/>
  <c r="A9"/>
  <c r="W8"/>
  <c r="K33" i="59" s="1"/>
  <c r="T8" i="52"/>
  <c r="F8"/>
  <c r="E8"/>
  <c r="D8"/>
  <c r="C8"/>
  <c r="A8"/>
  <c r="F7"/>
  <c r="E7"/>
  <c r="D7"/>
  <c r="C7" s="1"/>
  <c r="A7"/>
  <c r="W6"/>
  <c r="T6"/>
  <c r="F6"/>
  <c r="E6"/>
  <c r="D6"/>
  <c r="C6" s="1"/>
  <c r="A6"/>
  <c r="F5"/>
  <c r="E5"/>
  <c r="D5"/>
  <c r="C5"/>
  <c r="A5"/>
  <c r="W4"/>
  <c r="T4"/>
  <c r="C36" i="59" s="1"/>
  <c r="F4" i="52"/>
  <c r="E4"/>
  <c r="D4"/>
  <c r="C4" s="1"/>
  <c r="A4"/>
  <c r="F3"/>
  <c r="E3"/>
  <c r="D3"/>
  <c r="C3" s="1"/>
  <c r="A3"/>
  <c r="F2"/>
  <c r="E2"/>
  <c r="D2"/>
  <c r="C2" s="1"/>
  <c r="A2"/>
  <c r="D33" i="51"/>
  <c r="A33"/>
  <c r="A29"/>
  <c r="C28"/>
  <c r="F27"/>
  <c r="E27"/>
  <c r="D27"/>
  <c r="C27" s="1"/>
  <c r="A27"/>
  <c r="F26"/>
  <c r="E26"/>
  <c r="D26"/>
  <c r="C26" s="1"/>
  <c r="A26"/>
  <c r="F25"/>
  <c r="E25"/>
  <c r="D25"/>
  <c r="C25" s="1"/>
  <c r="A25"/>
  <c r="F24"/>
  <c r="E24"/>
  <c r="D24"/>
  <c r="C24" s="1"/>
  <c r="A24"/>
  <c r="F23"/>
  <c r="E23"/>
  <c r="D23"/>
  <c r="C23" s="1"/>
  <c r="A23"/>
  <c r="F22"/>
  <c r="E22"/>
  <c r="D22"/>
  <c r="C22"/>
  <c r="A22"/>
  <c r="F21"/>
  <c r="E21"/>
  <c r="D21"/>
  <c r="C21"/>
  <c r="A21"/>
  <c r="F20"/>
  <c r="E20"/>
  <c r="D20" s="1"/>
  <c r="C20"/>
  <c r="A20"/>
  <c r="F19"/>
  <c r="E19"/>
  <c r="D19"/>
  <c r="C19" s="1"/>
  <c r="A19"/>
  <c r="F18"/>
  <c r="E18"/>
  <c r="D18"/>
  <c r="C18"/>
  <c r="A18"/>
  <c r="F17"/>
  <c r="E17"/>
  <c r="D17"/>
  <c r="C17"/>
  <c r="A17"/>
  <c r="W16"/>
  <c r="T16"/>
  <c r="F16"/>
  <c r="E16"/>
  <c r="D16" s="1"/>
  <c r="C16"/>
  <c r="A16"/>
  <c r="F15"/>
  <c r="E15"/>
  <c r="D15"/>
  <c r="C15"/>
  <c r="A15"/>
  <c r="W14"/>
  <c r="T14"/>
  <c r="F14"/>
  <c r="E14"/>
  <c r="D14"/>
  <c r="C14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/>
  <c r="A8"/>
  <c r="F7"/>
  <c r="E7"/>
  <c r="D7"/>
  <c r="C7" s="1"/>
  <c r="A7"/>
  <c r="W6"/>
  <c r="T6"/>
  <c r="F6"/>
  <c r="E6"/>
  <c r="D6"/>
  <c r="C6" s="1"/>
  <c r="A6"/>
  <c r="F5"/>
  <c r="E5"/>
  <c r="D5"/>
  <c r="C5" s="1"/>
  <c r="A5"/>
  <c r="W4"/>
  <c r="T4"/>
  <c r="F4"/>
  <c r="E4"/>
  <c r="D4"/>
  <c r="C4" s="1"/>
  <c r="A4"/>
  <c r="F3"/>
  <c r="E3"/>
  <c r="D3"/>
  <c r="C3"/>
  <c r="A3"/>
  <c r="F2"/>
  <c r="E2"/>
  <c r="D2"/>
  <c r="C2" s="1"/>
  <c r="AF35" s="1"/>
  <c r="A2"/>
  <c r="D33" i="50"/>
  <c r="A33"/>
  <c r="A29"/>
  <c r="C28"/>
  <c r="F27"/>
  <c r="E27"/>
  <c r="D27" s="1"/>
  <c r="C27"/>
  <c r="A27"/>
  <c r="F26"/>
  <c r="E26"/>
  <c r="D26"/>
  <c r="C26" s="1"/>
  <c r="A26"/>
  <c r="F25"/>
  <c r="E25"/>
  <c r="D25" s="1"/>
  <c r="C25"/>
  <c r="A25"/>
  <c r="F24"/>
  <c r="E24"/>
  <c r="D24"/>
  <c r="C24" s="1"/>
  <c r="A24"/>
  <c r="F23"/>
  <c r="E23"/>
  <c r="D23"/>
  <c r="C23" s="1"/>
  <c r="A23"/>
  <c r="F22"/>
  <c r="E22"/>
  <c r="D22"/>
  <c r="C22"/>
  <c r="A22"/>
  <c r="F21"/>
  <c r="E21"/>
  <c r="D21" s="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 s="1"/>
  <c r="A10"/>
  <c r="F9"/>
  <c r="E9"/>
  <c r="D9"/>
  <c r="C9"/>
  <c r="A9"/>
  <c r="W8"/>
  <c r="T8"/>
  <c r="F8"/>
  <c r="E8"/>
  <c r="D8"/>
  <c r="C8"/>
  <c r="A8"/>
  <c r="F7"/>
  <c r="E7"/>
  <c r="D7"/>
  <c r="C7"/>
  <c r="A7"/>
  <c r="W6"/>
  <c r="T6"/>
  <c r="F6"/>
  <c r="E6"/>
  <c r="D6"/>
  <c r="C6" s="1"/>
  <c r="A6"/>
  <c r="F5"/>
  <c r="E5"/>
  <c r="D5"/>
  <c r="C5"/>
  <c r="A5"/>
  <c r="W4"/>
  <c r="T4"/>
  <c r="F4"/>
  <c r="E4"/>
  <c r="D4"/>
  <c r="C4"/>
  <c r="A4"/>
  <c r="F3"/>
  <c r="E3"/>
  <c r="D3"/>
  <c r="C3"/>
  <c r="A3"/>
  <c r="F2"/>
  <c r="E2"/>
  <c r="D2"/>
  <c r="AF32" s="1"/>
  <c r="C2"/>
  <c r="AE35" s="1"/>
  <c r="A2"/>
  <c r="D33" i="49"/>
  <c r="A33"/>
  <c r="H36" i="59" l="1"/>
  <c r="AE35" i="52"/>
  <c r="AF29"/>
  <c r="AD29"/>
  <c r="AB29"/>
  <c r="Z29"/>
  <c r="X29"/>
  <c r="AE29"/>
  <c r="AC29"/>
  <c r="AA29"/>
  <c r="Y29"/>
  <c r="I33" i="59"/>
  <c r="H33" s="1"/>
  <c r="F33" s="1"/>
  <c r="E33" s="1"/>
  <c r="C33" s="1"/>
  <c r="L33"/>
  <c r="O33"/>
  <c r="AE35" i="67"/>
  <c r="AC35"/>
  <c r="AA35"/>
  <c r="Y35"/>
  <c r="AF35"/>
  <c r="AD35"/>
  <c r="AB35"/>
  <c r="Z35"/>
  <c r="X35"/>
  <c r="Y26" i="50"/>
  <c r="AA26"/>
  <c r="AC26"/>
  <c r="AE26"/>
  <c r="Y32"/>
  <c r="AA32"/>
  <c r="AC32"/>
  <c r="AE32"/>
  <c r="X35"/>
  <c r="Z35"/>
  <c r="AB35"/>
  <c r="AD35"/>
  <c r="AF35"/>
  <c r="X26" i="51"/>
  <c r="Z26"/>
  <c r="AB26"/>
  <c r="AD26"/>
  <c r="AF26"/>
  <c r="X32"/>
  <c r="Z32"/>
  <c r="AB32"/>
  <c r="AD32"/>
  <c r="AF32"/>
  <c r="Y35"/>
  <c r="AA35"/>
  <c r="AC35"/>
  <c r="AE35"/>
  <c r="X26" i="53"/>
  <c r="Z26"/>
  <c r="AB26"/>
  <c r="AD26"/>
  <c r="AF26"/>
  <c r="X32"/>
  <c r="Z32"/>
  <c r="AB32"/>
  <c r="AD32"/>
  <c r="AF32"/>
  <c r="Y35"/>
  <c r="AA35"/>
  <c r="AC35"/>
  <c r="AE35"/>
  <c r="C2" i="54"/>
  <c r="AD32"/>
  <c r="AB32"/>
  <c r="Z32"/>
  <c r="X32"/>
  <c r="AF26"/>
  <c r="AB26"/>
  <c r="AE32"/>
  <c r="AC32"/>
  <c r="AA32"/>
  <c r="Y32"/>
  <c r="AE26"/>
  <c r="AC26"/>
  <c r="AA26"/>
  <c r="Y26"/>
  <c r="AD26"/>
  <c r="Z26"/>
  <c r="X26" i="50"/>
  <c r="Z26"/>
  <c r="AB26"/>
  <c r="AD26"/>
  <c r="AF26"/>
  <c r="X32"/>
  <c r="Z32"/>
  <c r="AB32"/>
  <c r="AD32"/>
  <c r="Y35"/>
  <c r="AA35"/>
  <c r="AC35"/>
  <c r="Y26" i="51"/>
  <c r="AA26"/>
  <c r="AC26"/>
  <c r="AE26"/>
  <c r="Y32"/>
  <c r="AA32"/>
  <c r="AC32"/>
  <c r="AE32"/>
  <c r="X35"/>
  <c r="Z35"/>
  <c r="AB35"/>
  <c r="AD35"/>
  <c r="Y26" i="53"/>
  <c r="AA26"/>
  <c r="AC26"/>
  <c r="AE26"/>
  <c r="Y32"/>
  <c r="AA32"/>
  <c r="AC32"/>
  <c r="AE32"/>
  <c r="X35"/>
  <c r="Z35"/>
  <c r="AB35"/>
  <c r="AD35"/>
  <c r="X26" i="54"/>
  <c r="AF32"/>
  <c r="X26" i="52"/>
  <c r="Z26"/>
  <c r="AB26"/>
  <c r="AD26"/>
  <c r="AF26"/>
  <c r="Y32"/>
  <c r="AA32"/>
  <c r="AC32"/>
  <c r="AE32"/>
  <c r="X35"/>
  <c r="Z35"/>
  <c r="AB35"/>
  <c r="AD35"/>
  <c r="AF35"/>
  <c r="Y26"/>
  <c r="AA26"/>
  <c r="AC26"/>
  <c r="AE26"/>
  <c r="X32"/>
  <c r="Z32"/>
  <c r="AB32"/>
  <c r="AD32"/>
  <c r="AF32"/>
  <c r="Y35"/>
  <c r="AA35"/>
  <c r="AC35"/>
  <c r="O36" i="59"/>
  <c r="N36" s="1"/>
  <c r="L36" s="1"/>
  <c r="K36" s="1"/>
  <c r="P30"/>
  <c r="A29" i="49"/>
  <c r="C28"/>
  <c r="F27"/>
  <c r="E27"/>
  <c r="D27"/>
  <c r="C27" s="1"/>
  <c r="A27"/>
  <c r="F26"/>
  <c r="E26"/>
  <c r="D26"/>
  <c r="C26"/>
  <c r="A26"/>
  <c r="F25"/>
  <c r="E25"/>
  <c r="D25"/>
  <c r="C25" s="1"/>
  <c r="A25"/>
  <c r="F24"/>
  <c r="E24"/>
  <c r="D24"/>
  <c r="C24" s="1"/>
  <c r="A24"/>
  <c r="F23"/>
  <c r="E23"/>
  <c r="D23"/>
  <c r="C23" s="1"/>
  <c r="A23"/>
  <c r="F22"/>
  <c r="E22"/>
  <c r="D22" s="1"/>
  <c r="C22" s="1"/>
  <c r="A22"/>
  <c r="F21"/>
  <c r="E21"/>
  <c r="D2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 s="1"/>
  <c r="A8"/>
  <c r="F7"/>
  <c r="E7"/>
  <c r="D7"/>
  <c r="C7" s="1"/>
  <c r="A7"/>
  <c r="W6"/>
  <c r="T6"/>
  <c r="F6"/>
  <c r="E6"/>
  <c r="D6"/>
  <c r="C6" s="1"/>
  <c r="A6"/>
  <c r="F5"/>
  <c r="E5"/>
  <c r="D5"/>
  <c r="C5" s="1"/>
  <c r="A5"/>
  <c r="W4"/>
  <c r="T4"/>
  <c r="F4"/>
  <c r="AF35" i="54" l="1"/>
  <c r="AD35"/>
  <c r="AB35"/>
  <c r="Z35"/>
  <c r="X35"/>
  <c r="AE35"/>
  <c r="AC35"/>
  <c r="AA35"/>
  <c r="Y35"/>
  <c r="E4" i="49"/>
  <c r="D4" s="1"/>
  <c r="C4"/>
  <c r="A4"/>
  <c r="F3"/>
  <c r="E3"/>
  <c r="D3"/>
  <c r="C3" s="1"/>
  <c r="A3"/>
  <c r="F2"/>
  <c r="E2"/>
  <c r="D2"/>
  <c r="A2"/>
  <c r="F44" i="57"/>
  <c r="A44"/>
  <c r="P27"/>
  <c r="C27"/>
  <c r="P25"/>
  <c r="C25"/>
  <c r="P23"/>
  <c r="C23"/>
  <c r="P21"/>
  <c r="C21"/>
  <c r="P19"/>
  <c r="C19"/>
  <c r="P17"/>
  <c r="C17"/>
  <c r="P15"/>
  <c r="C15"/>
  <c r="P13"/>
  <c r="C13"/>
  <c r="P11"/>
  <c r="C11"/>
  <c r="P9"/>
  <c r="C9"/>
  <c r="P7"/>
  <c r="C7"/>
  <c r="P5"/>
  <c r="P30" s="1"/>
  <c r="C5"/>
  <c r="D33" i="47"/>
  <c r="A33"/>
  <c r="A29"/>
  <c r="C28"/>
  <c r="F27"/>
  <c r="C27" s="1"/>
  <c r="E27"/>
  <c r="D27"/>
  <c r="A27"/>
  <c r="F26"/>
  <c r="E26"/>
  <c r="D26"/>
  <c r="C26" s="1"/>
  <c r="A26"/>
  <c r="F25"/>
  <c r="E25"/>
  <c r="D25"/>
  <c r="C25" s="1"/>
  <c r="A25"/>
  <c r="F24"/>
  <c r="E24"/>
  <c r="D24"/>
  <c r="C24" s="1"/>
  <c r="A24"/>
  <c r="F23"/>
  <c r="E23"/>
  <c r="D23"/>
  <c r="C23" s="1"/>
  <c r="A23"/>
  <c r="F22"/>
  <c r="E22"/>
  <c r="D22"/>
  <c r="C22"/>
  <c r="A22"/>
  <c r="F21"/>
  <c r="C21" s="1"/>
  <c r="E21"/>
  <c r="D21"/>
  <c r="A21"/>
  <c r="F20"/>
  <c r="E20"/>
  <c r="D20"/>
  <c r="C20"/>
  <c r="A20"/>
  <c r="F19"/>
  <c r="C19" s="1"/>
  <c r="E19"/>
  <c r="D19"/>
  <c r="A19"/>
  <c r="F18"/>
  <c r="E18"/>
  <c r="D18"/>
  <c r="C18"/>
  <c r="A18"/>
  <c r="F17"/>
  <c r="C17" s="1"/>
  <c r="E17"/>
  <c r="D17"/>
  <c r="A17"/>
  <c r="W16"/>
  <c r="Q36" i="57" s="1"/>
  <c r="T16" i="47"/>
  <c r="F16"/>
  <c r="E16"/>
  <c r="D16"/>
  <c r="C16"/>
  <c r="A16"/>
  <c r="F15"/>
  <c r="C15" s="1"/>
  <c r="E15"/>
  <c r="D15"/>
  <c r="A15"/>
  <c r="W14"/>
  <c r="T14"/>
  <c r="F14"/>
  <c r="E14"/>
  <c r="D14"/>
  <c r="C14"/>
  <c r="A14"/>
  <c r="F13"/>
  <c r="C13" s="1"/>
  <c r="E13"/>
  <c r="D13"/>
  <c r="A13"/>
  <c r="W12"/>
  <c r="T12"/>
  <c r="I36" i="57" s="1"/>
  <c r="F12" i="47"/>
  <c r="E12"/>
  <c r="D12"/>
  <c r="C12"/>
  <c r="A12"/>
  <c r="F11"/>
  <c r="C11" s="1"/>
  <c r="E11"/>
  <c r="D11"/>
  <c r="A11"/>
  <c r="W10"/>
  <c r="H36" i="57" s="1"/>
  <c r="T10" i="47"/>
  <c r="F36" i="57" s="1"/>
  <c r="F10" i="47"/>
  <c r="E10"/>
  <c r="D10"/>
  <c r="C10"/>
  <c r="A10"/>
  <c r="F9"/>
  <c r="C9" s="1"/>
  <c r="E9"/>
  <c r="D9"/>
  <c r="A9"/>
  <c r="W8"/>
  <c r="E36" i="57" s="1"/>
  <c r="T8" i="47"/>
  <c r="F8"/>
  <c r="E8"/>
  <c r="D8"/>
  <c r="C8"/>
  <c r="A8"/>
  <c r="F7"/>
  <c r="C7" s="1"/>
  <c r="E7"/>
  <c r="D7"/>
  <c r="A7"/>
  <c r="W6"/>
  <c r="T6"/>
  <c r="F6"/>
  <c r="E6"/>
  <c r="D6"/>
  <c r="C6"/>
  <c r="A6"/>
  <c r="F5"/>
  <c r="C5" s="1"/>
  <c r="E5"/>
  <c r="D5"/>
  <c r="A5"/>
  <c r="W4"/>
  <c r="E33" i="57" s="1"/>
  <c r="T4" i="47"/>
  <c r="C36" i="57" s="1"/>
  <c r="F4" i="47"/>
  <c r="E4"/>
  <c r="D4"/>
  <c r="C4" s="1"/>
  <c r="A4"/>
  <c r="F3"/>
  <c r="C3" s="1"/>
  <c r="E3"/>
  <c r="D3"/>
  <c r="A3"/>
  <c r="F2"/>
  <c r="E2"/>
  <c r="D2"/>
  <c r="C2" s="1"/>
  <c r="A2"/>
  <c r="D33" i="46"/>
  <c r="A33"/>
  <c r="A29"/>
  <c r="C28"/>
  <c r="F27"/>
  <c r="E27"/>
  <c r="D27"/>
  <c r="C27"/>
  <c r="A27"/>
  <c r="F26"/>
  <c r="E26"/>
  <c r="D26"/>
  <c r="C26" s="1"/>
  <c r="A26"/>
  <c r="F25"/>
  <c r="E25"/>
  <c r="D25"/>
  <c r="C25"/>
  <c r="A25"/>
  <c r="F24"/>
  <c r="E24"/>
  <c r="D24"/>
  <c r="C24"/>
  <c r="A24"/>
  <c r="F23"/>
  <c r="E23"/>
  <c r="D23"/>
  <c r="C23"/>
  <c r="A23"/>
  <c r="F22"/>
  <c r="E22"/>
  <c r="D22"/>
  <c r="C22"/>
  <c r="A22"/>
  <c r="F21"/>
  <c r="E21"/>
  <c r="D21"/>
  <c r="C21" s="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 s="1"/>
  <c r="A14"/>
  <c r="F13"/>
  <c r="E13"/>
  <c r="D13"/>
  <c r="C13" s="1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 s="1"/>
  <c r="A8"/>
  <c r="F7"/>
  <c r="E7"/>
  <c r="D7"/>
  <c r="C7"/>
  <c r="A7"/>
  <c r="W6"/>
  <c r="T6"/>
  <c r="F6"/>
  <c r="E6"/>
  <c r="D6"/>
  <c r="C6"/>
  <c r="A6"/>
  <c r="F5"/>
  <c r="E5"/>
  <c r="D5"/>
  <c r="C5"/>
  <c r="A5"/>
  <c r="W4"/>
  <c r="T4"/>
  <c r="F4"/>
  <c r="E4"/>
  <c r="D4"/>
  <c r="C4" s="1"/>
  <c r="A4"/>
  <c r="F3"/>
  <c r="C3" s="1"/>
  <c r="E3"/>
  <c r="D3"/>
  <c r="A3"/>
  <c r="F2"/>
  <c r="E2"/>
  <c r="D2"/>
  <c r="C2" s="1"/>
  <c r="A2"/>
  <c r="D33" i="45"/>
  <c r="A33"/>
  <c r="A29"/>
  <c r="C28"/>
  <c r="F27"/>
  <c r="E27"/>
  <c r="D27"/>
  <c r="C27" s="1"/>
  <c r="A27"/>
  <c r="F26"/>
  <c r="E26"/>
  <c r="D26"/>
  <c r="C26" s="1"/>
  <c r="A26"/>
  <c r="F25"/>
  <c r="E25"/>
  <c r="D25" s="1"/>
  <c r="C25"/>
  <c r="A25"/>
  <c r="F24"/>
  <c r="E24"/>
  <c r="D24"/>
  <c r="C24"/>
  <c r="A24"/>
  <c r="F23"/>
  <c r="E23"/>
  <c r="D23"/>
  <c r="C23"/>
  <c r="A23"/>
  <c r="F22"/>
  <c r="E22"/>
  <c r="D22"/>
  <c r="C22"/>
  <c r="A22"/>
  <c r="F21"/>
  <c r="E21"/>
  <c r="D21"/>
  <c r="C21"/>
  <c r="A21"/>
  <c r="F20"/>
  <c r="E20"/>
  <c r="D20"/>
  <c r="C20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/>
  <c r="A8"/>
  <c r="F7"/>
  <c r="E7"/>
  <c r="D7"/>
  <c r="C7"/>
  <c r="A7"/>
  <c r="W6"/>
  <c r="T6"/>
  <c r="F6"/>
  <c r="E6"/>
  <c r="D6"/>
  <c r="C6"/>
  <c r="A6"/>
  <c r="F5"/>
  <c r="E5"/>
  <c r="D5"/>
  <c r="C5"/>
  <c r="A5"/>
  <c r="W4"/>
  <c r="T4"/>
  <c r="F4"/>
  <c r="E4"/>
  <c r="D4"/>
  <c r="C4" s="1"/>
  <c r="A4"/>
  <c r="F3"/>
  <c r="E3"/>
  <c r="D3"/>
  <c r="C3" s="1"/>
  <c r="A3"/>
  <c r="F2"/>
  <c r="E2"/>
  <c r="D2"/>
  <c r="C2" s="1"/>
  <c r="A2"/>
  <c r="D33" i="44"/>
  <c r="A33"/>
  <c r="A29"/>
  <c r="C28"/>
  <c r="F27"/>
  <c r="E27"/>
  <c r="D27"/>
  <c r="C27"/>
  <c r="A27"/>
  <c r="F26"/>
  <c r="E26"/>
  <c r="D26"/>
  <c r="C26" s="1"/>
  <c r="A26"/>
  <c r="F25"/>
  <c r="E25"/>
  <c r="D25"/>
  <c r="C25" s="1"/>
  <c r="A25"/>
  <c r="F24"/>
  <c r="E24"/>
  <c r="D24"/>
  <c r="C24" s="1"/>
  <c r="A24"/>
  <c r="F23"/>
  <c r="E23"/>
  <c r="D23"/>
  <c r="C23" s="1"/>
  <c r="A23"/>
  <c r="F22"/>
  <c r="E22"/>
  <c r="D22"/>
  <c r="C22" s="1"/>
  <c r="A22"/>
  <c r="F21"/>
  <c r="E21"/>
  <c r="D21"/>
  <c r="C21"/>
  <c r="A21"/>
  <c r="F20"/>
  <c r="E20"/>
  <c r="D20"/>
  <c r="C20" s="1"/>
  <c r="A20"/>
  <c r="F19"/>
  <c r="E19"/>
  <c r="D19"/>
  <c r="C19"/>
  <c r="A19"/>
  <c r="F18"/>
  <c r="E18"/>
  <c r="D18"/>
  <c r="C18"/>
  <c r="A18"/>
  <c r="F17"/>
  <c r="E17"/>
  <c r="D17"/>
  <c r="C17"/>
  <c r="A17"/>
  <c r="W16"/>
  <c r="T16"/>
  <c r="F16"/>
  <c r="E16"/>
  <c r="D16"/>
  <c r="C16"/>
  <c r="A16"/>
  <c r="F15"/>
  <c r="E15"/>
  <c r="D15"/>
  <c r="C15"/>
  <c r="A15"/>
  <c r="W14"/>
  <c r="T14"/>
  <c r="F14"/>
  <c r="E14"/>
  <c r="D14"/>
  <c r="C14" s="1"/>
  <c r="A14"/>
  <c r="F13"/>
  <c r="E13"/>
  <c r="D13"/>
  <c r="C13"/>
  <c r="A13"/>
  <c r="W12"/>
  <c r="T12"/>
  <c r="F12"/>
  <c r="E12"/>
  <c r="D12"/>
  <c r="C12"/>
  <c r="A12"/>
  <c r="F11"/>
  <c r="E11"/>
  <c r="D11"/>
  <c r="C11"/>
  <c r="A11"/>
  <c r="W10"/>
  <c r="T10"/>
  <c r="F10"/>
  <c r="E10"/>
  <c r="D10"/>
  <c r="C10"/>
  <c r="A10"/>
  <c r="F9"/>
  <c r="E9"/>
  <c r="D9"/>
  <c r="C9"/>
  <c r="A9"/>
  <c r="W8"/>
  <c r="T8"/>
  <c r="F8"/>
  <c r="E8"/>
  <c r="D8"/>
  <c r="C8"/>
  <c r="A8"/>
  <c r="F7"/>
  <c r="E7"/>
  <c r="D7"/>
  <c r="C7"/>
  <c r="A7"/>
  <c r="W6"/>
  <c r="T6"/>
  <c r="F6"/>
  <c r="E6"/>
  <c r="D6"/>
  <c r="C6"/>
  <c r="A6"/>
  <c r="F5"/>
  <c r="E5"/>
  <c r="D5"/>
  <c r="C5"/>
  <c r="A5"/>
  <c r="W4"/>
  <c r="T4"/>
  <c r="F4"/>
  <c r="E4"/>
  <c r="D4"/>
  <c r="C4" s="1"/>
  <c r="A4"/>
  <c r="F3"/>
  <c r="C3" s="1"/>
  <c r="E3"/>
  <c r="D3"/>
  <c r="A3"/>
  <c r="F2"/>
  <c r="E2"/>
  <c r="D2"/>
  <c r="C2" s="1"/>
  <c r="A2"/>
  <c r="O46" i="58"/>
  <c r="F46"/>
  <c r="A46"/>
  <c r="P29"/>
  <c r="C29"/>
  <c r="P27"/>
  <c r="C27"/>
  <c r="P25"/>
  <c r="C25"/>
  <c r="P23"/>
  <c r="C23"/>
  <c r="P21"/>
  <c r="C21"/>
  <c r="P19"/>
  <c r="C19"/>
  <c r="P17"/>
  <c r="C17"/>
  <c r="P15"/>
  <c r="P13"/>
  <c r="C13"/>
  <c r="P11"/>
  <c r="C11"/>
  <c r="P9"/>
  <c r="C9"/>
  <c r="P7"/>
  <c r="C7"/>
  <c r="P5"/>
  <c r="C5"/>
  <c r="R36" i="38"/>
  <c r="Q36" s="1"/>
  <c r="P36" s="1"/>
  <c r="O36" s="1"/>
  <c r="N36" s="1"/>
  <c r="M36" s="1"/>
  <c r="L36" s="1"/>
  <c r="K36" s="1"/>
  <c r="J36" s="1"/>
  <c r="I36" s="1"/>
  <c r="H36"/>
  <c r="D33"/>
  <c r="A33"/>
  <c r="A29"/>
  <c r="C28"/>
  <c r="E27" s="1"/>
  <c r="F27"/>
  <c r="D27"/>
  <c r="C27"/>
  <c r="A27"/>
  <c r="F26"/>
  <c r="E26"/>
  <c r="D26"/>
  <c r="C26"/>
  <c r="A26"/>
  <c r="F25"/>
  <c r="D25"/>
  <c r="C25" s="1"/>
  <c r="A25"/>
  <c r="F24"/>
  <c r="D24"/>
  <c r="C24"/>
  <c r="A24"/>
  <c r="F23"/>
  <c r="D23"/>
  <c r="C23"/>
  <c r="A23"/>
  <c r="F22"/>
  <c r="E22"/>
  <c r="D22"/>
  <c r="C22"/>
  <c r="A22"/>
  <c r="F21"/>
  <c r="E21"/>
  <c r="D21"/>
  <c r="C21"/>
  <c r="A21"/>
  <c r="F20"/>
  <c r="D20"/>
  <c r="C20"/>
  <c r="A20"/>
  <c r="F19"/>
  <c r="D19"/>
  <c r="C19"/>
  <c r="A19"/>
  <c r="F18"/>
  <c r="E18"/>
  <c r="D18"/>
  <c r="C18"/>
  <c r="A18"/>
  <c r="F17"/>
  <c r="D17"/>
  <c r="C17"/>
  <c r="A17"/>
  <c r="F16"/>
  <c r="E16"/>
  <c r="D16"/>
  <c r="C16"/>
  <c r="A16"/>
  <c r="F15"/>
  <c r="E15"/>
  <c r="D15"/>
  <c r="C15"/>
  <c r="X14"/>
  <c r="F14"/>
  <c r="E14"/>
  <c r="D14"/>
  <c r="C14"/>
  <c r="A14"/>
  <c r="F13"/>
  <c r="E13"/>
  <c r="D13"/>
  <c r="C13"/>
  <c r="A13"/>
  <c r="X12"/>
  <c r="F12"/>
  <c r="D12"/>
  <c r="C12"/>
  <c r="A12"/>
  <c r="F11"/>
  <c r="E11"/>
  <c r="D11"/>
  <c r="C11"/>
  <c r="A11"/>
  <c r="X10"/>
  <c r="H38" i="58" s="1"/>
  <c r="F10" i="38"/>
  <c r="E10"/>
  <c r="D10"/>
  <c r="C10"/>
  <c r="A10"/>
  <c r="F9"/>
  <c r="D9"/>
  <c r="C9"/>
  <c r="A9"/>
  <c r="F8"/>
  <c r="E8"/>
  <c r="D8"/>
  <c r="C8"/>
  <c r="A8"/>
  <c r="F7"/>
  <c r="E7"/>
  <c r="D7"/>
  <c r="C7"/>
  <c r="A7"/>
  <c r="X6"/>
  <c r="H35" i="58" s="1"/>
  <c r="F6" i="38"/>
  <c r="E6"/>
  <c r="D6"/>
  <c r="C6" s="1"/>
  <c r="A6"/>
  <c r="F5"/>
  <c r="E5"/>
  <c r="D5"/>
  <c r="C5"/>
  <c r="A5"/>
  <c r="X4"/>
  <c r="E35" i="58" s="1"/>
  <c r="U4" i="38"/>
  <c r="C38" i="58" s="1"/>
  <c r="F4" i="38"/>
  <c r="D4"/>
  <c r="C4"/>
  <c r="A4"/>
  <c r="F3"/>
  <c r="A3"/>
  <c r="F2"/>
  <c r="E2"/>
  <c r="A2"/>
  <c r="D33" i="40"/>
  <c r="A33"/>
  <c r="A29"/>
  <c r="C28"/>
  <c r="F27"/>
  <c r="E27"/>
  <c r="D27"/>
  <c r="C27"/>
  <c r="A27"/>
  <c r="F26"/>
  <c r="E26"/>
  <c r="D26"/>
  <c r="C26" s="1"/>
  <c r="A26"/>
  <c r="F25"/>
  <c r="C25" s="1"/>
  <c r="E25"/>
  <c r="D25"/>
  <c r="A25"/>
  <c r="F24"/>
  <c r="E24"/>
  <c r="D24"/>
  <c r="C24"/>
  <c r="A24"/>
  <c r="F23"/>
  <c r="C23" s="1"/>
  <c r="E23"/>
  <c r="D23"/>
  <c r="A23"/>
  <c r="F22"/>
  <c r="E22"/>
  <c r="D22"/>
  <c r="C22"/>
  <c r="A22"/>
  <c r="F21"/>
  <c r="C21" s="1"/>
  <c r="E21"/>
  <c r="D21"/>
  <c r="A21"/>
  <c r="F20"/>
  <c r="E20"/>
  <c r="D20"/>
  <c r="C20"/>
  <c r="A20"/>
  <c r="F19"/>
  <c r="C19" s="1"/>
  <c r="E19"/>
  <c r="D19"/>
  <c r="A19"/>
  <c r="F18"/>
  <c r="E18"/>
  <c r="D18"/>
  <c r="C18"/>
  <c r="A18"/>
  <c r="F17"/>
  <c r="C17" s="1"/>
  <c r="E17"/>
  <c r="D17"/>
  <c r="A17"/>
  <c r="W16"/>
  <c r="T16"/>
  <c r="F16"/>
  <c r="E16"/>
  <c r="D16"/>
  <c r="C16"/>
  <c r="A16"/>
  <c r="F15"/>
  <c r="C15" s="1"/>
  <c r="E15"/>
  <c r="D15"/>
  <c r="A15"/>
  <c r="W14"/>
  <c r="T14"/>
  <c r="F14"/>
  <c r="E14"/>
  <c r="D14"/>
  <c r="C14"/>
  <c r="A14"/>
  <c r="F13"/>
  <c r="C13" s="1"/>
  <c r="E13"/>
  <c r="D13"/>
  <c r="A13"/>
  <c r="W12"/>
  <c r="T12"/>
  <c r="F12"/>
  <c r="E12"/>
  <c r="D12"/>
  <c r="C12"/>
  <c r="A12"/>
  <c r="F11"/>
  <c r="C11" s="1"/>
  <c r="E11"/>
  <c r="D11"/>
  <c r="A11"/>
  <c r="W10"/>
  <c r="T10"/>
  <c r="F10"/>
  <c r="E10"/>
  <c r="D10"/>
  <c r="C10"/>
  <c r="A10"/>
  <c r="F9"/>
  <c r="C9" s="1"/>
  <c r="E9"/>
  <c r="D9"/>
  <c r="A9"/>
  <c r="W8"/>
  <c r="T8"/>
  <c r="F8"/>
  <c r="E8"/>
  <c r="D8"/>
  <c r="C8"/>
  <c r="A8"/>
  <c r="F7"/>
  <c r="C7" s="1"/>
  <c r="E7"/>
  <c r="D7"/>
  <c r="A7"/>
  <c r="W6"/>
  <c r="T6"/>
  <c r="F6"/>
  <c r="E6"/>
  <c r="D6"/>
  <c r="C6"/>
  <c r="A6"/>
  <c r="F5"/>
  <c r="C5" s="1"/>
  <c r="E5"/>
  <c r="A5"/>
  <c r="W4"/>
  <c r="T4"/>
  <c r="F4"/>
  <c r="E4"/>
  <c r="D4"/>
  <c r="C4"/>
  <c r="A4"/>
  <c r="F3"/>
  <c r="C3" s="1"/>
  <c r="E3"/>
  <c r="A3"/>
  <c r="F2"/>
  <c r="C2" s="1"/>
  <c r="E2"/>
  <c r="A2"/>
  <c r="D33" i="22"/>
  <c r="AF35" i="45" l="1"/>
  <c r="AF29"/>
  <c r="AE29"/>
  <c r="AD29"/>
  <c r="AC29"/>
  <c r="AB29"/>
  <c r="AA29"/>
  <c r="Z29"/>
  <c r="Y29"/>
  <c r="X29"/>
  <c r="AE35" i="46"/>
  <c r="AF29"/>
  <c r="AE29"/>
  <c r="AD29"/>
  <c r="AC29"/>
  <c r="AB29"/>
  <c r="AA29"/>
  <c r="Z29"/>
  <c r="Y29"/>
  <c r="X29"/>
  <c r="AF35" i="44"/>
  <c r="AF29"/>
  <c r="AE29"/>
  <c r="AD29"/>
  <c r="AC29"/>
  <c r="AB29"/>
  <c r="AA29"/>
  <c r="Y29"/>
  <c r="X29"/>
  <c r="Z29"/>
  <c r="O36" i="57"/>
  <c r="D2" i="40"/>
  <c r="D5"/>
  <c r="D3"/>
  <c r="G12" i="9" s="1"/>
  <c r="N36" i="57"/>
  <c r="L36" s="1"/>
  <c r="K36" s="1"/>
  <c r="AF35" i="47"/>
  <c r="AF29"/>
  <c r="AD29"/>
  <c r="AB29"/>
  <c r="Z29"/>
  <c r="X29"/>
  <c r="AE29"/>
  <c r="AC29"/>
  <c r="AA29"/>
  <c r="Y29"/>
  <c r="AF35" i="40"/>
  <c r="G11" i="9"/>
  <c r="AF29" i="40"/>
  <c r="AE29"/>
  <c r="AD29"/>
  <c r="AC29"/>
  <c r="AB29"/>
  <c r="AA29"/>
  <c r="Z29"/>
  <c r="Y29"/>
  <c r="X29"/>
  <c r="Y26" i="44"/>
  <c r="AA26"/>
  <c r="AC26"/>
  <c r="AE26"/>
  <c r="X32"/>
  <c r="Z32"/>
  <c r="AB32"/>
  <c r="AD32"/>
  <c r="AF32"/>
  <c r="Y35"/>
  <c r="AA35"/>
  <c r="AC35"/>
  <c r="AE35"/>
  <c r="X26" i="45"/>
  <c r="Z26"/>
  <c r="AB26"/>
  <c r="AD26"/>
  <c r="AF26"/>
  <c r="X32"/>
  <c r="Z32"/>
  <c r="AB32"/>
  <c r="AD32"/>
  <c r="AF32"/>
  <c r="Y35"/>
  <c r="AA35"/>
  <c r="AC35"/>
  <c r="AE35"/>
  <c r="X26" i="46"/>
  <c r="Z26"/>
  <c r="AB26"/>
  <c r="AD26"/>
  <c r="AF26"/>
  <c r="Y32"/>
  <c r="AA32"/>
  <c r="AC32"/>
  <c r="AE32"/>
  <c r="X35"/>
  <c r="Z35"/>
  <c r="AB35"/>
  <c r="AD35"/>
  <c r="AF35"/>
  <c r="C2" i="49"/>
  <c r="AF32"/>
  <c r="AD32"/>
  <c r="AB32"/>
  <c r="Z32"/>
  <c r="X32"/>
  <c r="AE32"/>
  <c r="AA32"/>
  <c r="Y32"/>
  <c r="AC32"/>
  <c r="AF26"/>
  <c r="AD26"/>
  <c r="Z26"/>
  <c r="AE26"/>
  <c r="AC26"/>
  <c r="AA26"/>
  <c r="Y26"/>
  <c r="AB26"/>
  <c r="X26"/>
  <c r="X26" i="44"/>
  <c r="Z26"/>
  <c r="AB26"/>
  <c r="AD26"/>
  <c r="AF26"/>
  <c r="Y32"/>
  <c r="AA32"/>
  <c r="AC32"/>
  <c r="AE32"/>
  <c r="X35"/>
  <c r="Z35"/>
  <c r="AB35"/>
  <c r="AD35"/>
  <c r="Y26" i="45"/>
  <c r="AA26"/>
  <c r="AC26"/>
  <c r="AE26"/>
  <c r="Y32"/>
  <c r="AA32"/>
  <c r="AC32"/>
  <c r="AE32"/>
  <c r="X35"/>
  <c r="Z35"/>
  <c r="AB35"/>
  <c r="AD35"/>
  <c r="Y26" i="46"/>
  <c r="AA26"/>
  <c r="AC26"/>
  <c r="AE26"/>
  <c r="X32"/>
  <c r="Z32"/>
  <c r="AB32"/>
  <c r="AD32"/>
  <c r="AF32"/>
  <c r="Y35"/>
  <c r="AA35"/>
  <c r="AC35"/>
  <c r="Y26" i="47"/>
  <c r="AA26"/>
  <c r="AC26"/>
  <c r="AE26"/>
  <c r="X32"/>
  <c r="Z32"/>
  <c r="AB32"/>
  <c r="AD32"/>
  <c r="AF32"/>
  <c r="Y35"/>
  <c r="AA35"/>
  <c r="AC35"/>
  <c r="AE35"/>
  <c r="C33" i="57"/>
  <c r="K33"/>
  <c r="I33" s="1"/>
  <c r="H33" s="1"/>
  <c r="F33" s="1"/>
  <c r="N33"/>
  <c r="Q33"/>
  <c r="X26" i="47"/>
  <c r="Z26"/>
  <c r="AB26"/>
  <c r="AD26"/>
  <c r="AF26"/>
  <c r="Y32"/>
  <c r="AA32"/>
  <c r="AC32"/>
  <c r="AE32"/>
  <c r="X35"/>
  <c r="Z35"/>
  <c r="AB35"/>
  <c r="AD35"/>
  <c r="L33" i="57"/>
  <c r="O33"/>
  <c r="Y26" i="40"/>
  <c r="AA26"/>
  <c r="AC26"/>
  <c r="AE26"/>
  <c r="X32"/>
  <c r="Z32"/>
  <c r="AB32"/>
  <c r="AD32"/>
  <c r="AF32"/>
  <c r="Y35"/>
  <c r="AA35"/>
  <c r="AC35"/>
  <c r="AE35"/>
  <c r="X26"/>
  <c r="Z26"/>
  <c r="AB26"/>
  <c r="AD26"/>
  <c r="AF26"/>
  <c r="Y32"/>
  <c r="AA32"/>
  <c r="AC32"/>
  <c r="X35"/>
  <c r="Z35"/>
  <c r="AB35"/>
  <c r="AD35"/>
  <c r="N35" i="58"/>
  <c r="C35"/>
  <c r="P32"/>
  <c r="E3" i="38"/>
  <c r="X8"/>
  <c r="E9"/>
  <c r="E12"/>
  <c r="X16"/>
  <c r="Q35" i="58" s="1"/>
  <c r="E17" i="38"/>
  <c r="U6"/>
  <c r="F35" i="58" s="1"/>
  <c r="U8" i="38"/>
  <c r="U10"/>
  <c r="U12"/>
  <c r="U14"/>
  <c r="U16"/>
  <c r="O38" i="58" s="1"/>
  <c r="N38" s="1"/>
  <c r="E20" i="38"/>
  <c r="E24"/>
  <c r="E25"/>
  <c r="K35" i="58"/>
  <c r="I35" s="1"/>
  <c r="E4" i="38"/>
  <c r="E19"/>
  <c r="E23"/>
  <c r="A33" i="22"/>
  <c r="A29"/>
  <c r="C28"/>
  <c r="F27"/>
  <c r="C27" s="1"/>
  <c r="E27"/>
  <c r="D27"/>
  <c r="A27"/>
  <c r="F26"/>
  <c r="E26"/>
  <c r="D26"/>
  <c r="C26"/>
  <c r="A26"/>
  <c r="F25"/>
  <c r="C25" s="1"/>
  <c r="E25"/>
  <c r="D25"/>
  <c r="A25"/>
  <c r="F24"/>
  <c r="E24"/>
  <c r="D24"/>
  <c r="C24"/>
  <c r="A24"/>
  <c r="F23"/>
  <c r="C23" s="1"/>
  <c r="E23"/>
  <c r="D23"/>
  <c r="A23"/>
  <c r="F22"/>
  <c r="E22"/>
  <c r="D22" s="1"/>
  <c r="C22"/>
  <c r="A22"/>
  <c r="F21"/>
  <c r="E21"/>
  <c r="D21"/>
  <c r="C21"/>
  <c r="A21"/>
  <c r="F20"/>
  <c r="C20" s="1"/>
  <c r="E20"/>
  <c r="D20"/>
  <c r="A20"/>
  <c r="F19"/>
  <c r="E19"/>
  <c r="D19"/>
  <c r="C19"/>
  <c r="A19"/>
  <c r="F18"/>
  <c r="C18" s="1"/>
  <c r="E18"/>
  <c r="D18"/>
  <c r="A18"/>
  <c r="F17"/>
  <c r="E17"/>
  <c r="D17"/>
  <c r="C17"/>
  <c r="A17"/>
  <c r="W16"/>
  <c r="T16"/>
  <c r="F16"/>
  <c r="C16" s="1"/>
  <c r="E16"/>
  <c r="D16"/>
  <c r="A16"/>
  <c r="F15"/>
  <c r="E15"/>
  <c r="D15"/>
  <c r="C15"/>
  <c r="A15"/>
  <c r="W14"/>
  <c r="T14"/>
  <c r="F14"/>
  <c r="C14" s="1"/>
  <c r="E14"/>
  <c r="D14"/>
  <c r="A14"/>
  <c r="F13"/>
  <c r="E13"/>
  <c r="D13"/>
  <c r="C13"/>
  <c r="A13"/>
  <c r="W12"/>
  <c r="T12"/>
  <c r="F12"/>
  <c r="C12" s="1"/>
  <c r="E12"/>
  <c r="D12"/>
  <c r="A12"/>
  <c r="F11"/>
  <c r="E11"/>
  <c r="D11"/>
  <c r="C11"/>
  <c r="A11"/>
  <c r="W10"/>
  <c r="T10"/>
  <c r="F10"/>
  <c r="C10" s="1"/>
  <c r="E10"/>
  <c r="D10"/>
  <c r="A10"/>
  <c r="F9"/>
  <c r="E9"/>
  <c r="D9"/>
  <c r="C9"/>
  <c r="A9"/>
  <c r="W8"/>
  <c r="T8"/>
  <c r="F8"/>
  <c r="C8" s="1"/>
  <c r="E8"/>
  <c r="D8"/>
  <c r="A8"/>
  <c r="F7"/>
  <c r="E7"/>
  <c r="D7"/>
  <c r="C7"/>
  <c r="A7"/>
  <c r="W6"/>
  <c r="T6"/>
  <c r="F6"/>
  <c r="C6" s="1"/>
  <c r="E6"/>
  <c r="D6"/>
  <c r="A6"/>
  <c r="F5"/>
  <c r="E5"/>
  <c r="D5"/>
  <c r="C5"/>
  <c r="A5"/>
  <c r="W4"/>
  <c r="T4"/>
  <c r="F4"/>
  <c r="E4"/>
  <c r="C4"/>
  <c r="A4"/>
  <c r="F3"/>
  <c r="D3" s="1"/>
  <c r="C3" s="1"/>
  <c r="E3"/>
  <c r="A3"/>
  <c r="F2"/>
  <c r="E2"/>
  <c r="A2"/>
  <c r="D33" i="39"/>
  <c r="A33"/>
  <c r="A29"/>
  <c r="C28"/>
  <c r="E26" s="1"/>
  <c r="F27"/>
  <c r="E27"/>
  <c r="D27"/>
  <c r="C27"/>
  <c r="A27"/>
  <c r="F26"/>
  <c r="D26"/>
  <c r="C26" s="1"/>
  <c r="A26"/>
  <c r="F25"/>
  <c r="D25"/>
  <c r="C25" s="1"/>
  <c r="A25"/>
  <c r="F24"/>
  <c r="C24" s="1"/>
  <c r="D24"/>
  <c r="A24"/>
  <c r="F23"/>
  <c r="E23"/>
  <c r="D23"/>
  <c r="C23" s="1"/>
  <c r="A23"/>
  <c r="F22"/>
  <c r="E22"/>
  <c r="D22"/>
  <c r="C22"/>
  <c r="A22"/>
  <c r="F21"/>
  <c r="C21" s="1"/>
  <c r="D21"/>
  <c r="A21"/>
  <c r="F20"/>
  <c r="E20"/>
  <c r="D20"/>
  <c r="C20"/>
  <c r="A20"/>
  <c r="F19"/>
  <c r="C19" s="1"/>
  <c r="D19"/>
  <c r="A19"/>
  <c r="F18"/>
  <c r="E18"/>
  <c r="D18"/>
  <c r="C18"/>
  <c r="A18"/>
  <c r="F17"/>
  <c r="C17" s="1"/>
  <c r="D17"/>
  <c r="A17"/>
  <c r="T16"/>
  <c r="F16"/>
  <c r="E16"/>
  <c r="D16"/>
  <c r="C16"/>
  <c r="A16"/>
  <c r="F15"/>
  <c r="C15" s="1"/>
  <c r="A15"/>
  <c r="T14"/>
  <c r="F14"/>
  <c r="E14"/>
  <c r="D14"/>
  <c r="C14"/>
  <c r="A14"/>
  <c r="F13"/>
  <c r="C13" s="1"/>
  <c r="A13"/>
  <c r="T12"/>
  <c r="F12"/>
  <c r="E12"/>
  <c r="D12"/>
  <c r="C12"/>
  <c r="A12"/>
  <c r="F11"/>
  <c r="C11" s="1"/>
  <c r="A11"/>
  <c r="T10"/>
  <c r="F10"/>
  <c r="E10"/>
  <c r="D10"/>
  <c r="C10"/>
  <c r="A10"/>
  <c r="F9"/>
  <c r="C9" s="1"/>
  <c r="E9"/>
  <c r="A9"/>
  <c r="W8"/>
  <c r="T8"/>
  <c r="F8"/>
  <c r="E8"/>
  <c r="D8"/>
  <c r="C8"/>
  <c r="A8"/>
  <c r="F7"/>
  <c r="C7" s="1"/>
  <c r="E7"/>
  <c r="A7"/>
  <c r="W6"/>
  <c r="T6"/>
  <c r="F6"/>
  <c r="E6"/>
  <c r="D6"/>
  <c r="C6" s="1"/>
  <c r="A6"/>
  <c r="F5"/>
  <c r="E5"/>
  <c r="D5"/>
  <c r="C5" s="1"/>
  <c r="A5"/>
  <c r="W4"/>
  <c r="T4"/>
  <c r="F4"/>
  <c r="E4"/>
  <c r="D4"/>
  <c r="C4" s="1"/>
  <c r="A4"/>
  <c r="F3"/>
  <c r="E3"/>
  <c r="A3"/>
  <c r="F2"/>
  <c r="E2"/>
  <c r="A2"/>
  <c r="BB36" i="69"/>
  <c r="BC36" s="1"/>
  <c r="Z36"/>
  <c r="AA36" s="1"/>
  <c r="D36"/>
  <c r="C36"/>
  <c r="B36"/>
  <c r="A36"/>
  <c r="BC35"/>
  <c r="BB35"/>
  <c r="Z35"/>
  <c r="AA35" s="1"/>
  <c r="D35"/>
  <c r="C35"/>
  <c r="B35"/>
  <c r="A35"/>
  <c r="BB34"/>
  <c r="BC34" s="1"/>
  <c r="Z34"/>
  <c r="AA34" s="1"/>
  <c r="D34"/>
  <c r="C34"/>
  <c r="B34"/>
  <c r="A34"/>
  <c r="BB33"/>
  <c r="BC33" s="1"/>
  <c r="AA33"/>
  <c r="Z33"/>
  <c r="D33"/>
  <c r="C33"/>
  <c r="B33"/>
  <c r="A33"/>
  <c r="BB32"/>
  <c r="BC32" s="1"/>
  <c r="AA32"/>
  <c r="Z32"/>
  <c r="D32"/>
  <c r="C32"/>
  <c r="B32"/>
  <c r="A32"/>
  <c r="BB31"/>
  <c r="BC31" s="1"/>
  <c r="AA31"/>
  <c r="Z31"/>
  <c r="D31"/>
  <c r="C31"/>
  <c r="B31"/>
  <c r="A31"/>
  <c r="BB30"/>
  <c r="BC30" s="1"/>
  <c r="AA30"/>
  <c r="Z30"/>
  <c r="D30"/>
  <c r="C30"/>
  <c r="B30"/>
  <c r="A30"/>
  <c r="BC29"/>
  <c r="BB29"/>
  <c r="Z29"/>
  <c r="AA29" s="1"/>
  <c r="D29"/>
  <c r="C29"/>
  <c r="B29"/>
  <c r="A29"/>
  <c r="BB28"/>
  <c r="BC28" s="1"/>
  <c r="Z28"/>
  <c r="AA28" s="1"/>
  <c r="D28"/>
  <c r="C28"/>
  <c r="B28"/>
  <c r="A28"/>
  <c r="BB27"/>
  <c r="BC27" s="1"/>
  <c r="AA27"/>
  <c r="Z27"/>
  <c r="D27"/>
  <c r="C27"/>
  <c r="B27"/>
  <c r="A27"/>
  <c r="BC26"/>
  <c r="BB26"/>
  <c r="Z26"/>
  <c r="D26"/>
  <c r="C26"/>
  <c r="B26"/>
  <c r="A26"/>
  <c r="BB25"/>
  <c r="BC25" s="1"/>
  <c r="Z25"/>
  <c r="AA25" s="1"/>
  <c r="D25"/>
  <c r="C25"/>
  <c r="B25"/>
  <c r="A25"/>
  <c r="BB24"/>
  <c r="BC24" s="1"/>
  <c r="AA24"/>
  <c r="Z24"/>
  <c r="D24"/>
  <c r="C24"/>
  <c r="B24"/>
  <c r="A24"/>
  <c r="BB23"/>
  <c r="BC23" s="1"/>
  <c r="AA23"/>
  <c r="Z23"/>
  <c r="D23"/>
  <c r="C23"/>
  <c r="B23"/>
  <c r="A23"/>
  <c r="BB22"/>
  <c r="BC22" s="1"/>
  <c r="AA22"/>
  <c r="Z22"/>
  <c r="D7" i="39" l="1"/>
  <c r="D11"/>
  <c r="AE32" i="40"/>
  <c r="D9" i="39"/>
  <c r="D13"/>
  <c r="D15"/>
  <c r="W10"/>
  <c r="D2" s="1"/>
  <c r="E11"/>
  <c r="W12"/>
  <c r="E13"/>
  <c r="W14"/>
  <c r="E15"/>
  <c r="W16"/>
  <c r="E17"/>
  <c r="E19"/>
  <c r="E21"/>
  <c r="E24"/>
  <c r="E25"/>
  <c r="D4" i="22"/>
  <c r="AH23" i="69"/>
  <c r="AJ23"/>
  <c r="F23"/>
  <c r="H23"/>
  <c r="AL23"/>
  <c r="AG23"/>
  <c r="AI23"/>
  <c r="G23"/>
  <c r="J23"/>
  <c r="M23" s="1"/>
  <c r="BG31"/>
  <c r="AH31"/>
  <c r="AJ31"/>
  <c r="F31"/>
  <c r="H31"/>
  <c r="AL31"/>
  <c r="AO31" s="1"/>
  <c r="AG31"/>
  <c r="AI31"/>
  <c r="G31"/>
  <c r="J31"/>
  <c r="M31" s="1"/>
  <c r="AH33"/>
  <c r="AJ33"/>
  <c r="F33"/>
  <c r="H33"/>
  <c r="AL33"/>
  <c r="AG33"/>
  <c r="AI33"/>
  <c r="G33"/>
  <c r="J33"/>
  <c r="AH34"/>
  <c r="AJ34"/>
  <c r="G34"/>
  <c r="J34"/>
  <c r="AG34"/>
  <c r="AI34"/>
  <c r="F34"/>
  <c r="H34"/>
  <c r="AL34"/>
  <c r="AH35"/>
  <c r="AJ35"/>
  <c r="F35"/>
  <c r="H35"/>
  <c r="AL35"/>
  <c r="AG35"/>
  <c r="AI35"/>
  <c r="G35"/>
  <c r="I35" s="1"/>
  <c r="J35"/>
  <c r="AH24"/>
  <c r="AJ24"/>
  <c r="G24"/>
  <c r="J24"/>
  <c r="AG24"/>
  <c r="AK24" s="1"/>
  <c r="AI24"/>
  <c r="F24"/>
  <c r="H24"/>
  <c r="AL24"/>
  <c r="AO24" s="1"/>
  <c r="AH25"/>
  <c r="AJ25"/>
  <c r="F25"/>
  <c r="H25"/>
  <c r="AL25"/>
  <c r="AG25"/>
  <c r="AK25" s="1"/>
  <c r="AI25"/>
  <c r="G25"/>
  <c r="J25"/>
  <c r="AH26"/>
  <c r="AJ26"/>
  <c r="G26"/>
  <c r="J26"/>
  <c r="AG26"/>
  <c r="AK26" s="1"/>
  <c r="AI26"/>
  <c r="F26"/>
  <c r="H26"/>
  <c r="AL26"/>
  <c r="AO26" s="1"/>
  <c r="AH27"/>
  <c r="AJ27"/>
  <c r="F27"/>
  <c r="H27"/>
  <c r="AL27"/>
  <c r="AG27"/>
  <c r="AI27"/>
  <c r="G27"/>
  <c r="J27"/>
  <c r="AH28"/>
  <c r="AJ28"/>
  <c r="G28"/>
  <c r="J28"/>
  <c r="AG28"/>
  <c r="AI28"/>
  <c r="F28"/>
  <c r="H28"/>
  <c r="AL28"/>
  <c r="AH29"/>
  <c r="AJ29"/>
  <c r="F29"/>
  <c r="H29"/>
  <c r="AL29"/>
  <c r="AG29"/>
  <c r="AI29"/>
  <c r="G29"/>
  <c r="J29"/>
  <c r="AH30"/>
  <c r="AJ30"/>
  <c r="G30"/>
  <c r="J30"/>
  <c r="AG30"/>
  <c r="AI30"/>
  <c r="F30"/>
  <c r="H30"/>
  <c r="AL30"/>
  <c r="AO30" s="1"/>
  <c r="AH32"/>
  <c r="AJ32"/>
  <c r="G32"/>
  <c r="J32"/>
  <c r="AG32"/>
  <c r="AI32"/>
  <c r="F32"/>
  <c r="H32"/>
  <c r="I32" s="1"/>
  <c r="AL32"/>
  <c r="BG36"/>
  <c r="AH36"/>
  <c r="AJ36"/>
  <c r="G36"/>
  <c r="J36"/>
  <c r="AG36"/>
  <c r="AI36"/>
  <c r="AK36" s="1"/>
  <c r="F36"/>
  <c r="H36"/>
  <c r="I36" s="1"/>
  <c r="AL36"/>
  <c r="M26"/>
  <c r="BG33"/>
  <c r="BG24"/>
  <c r="BG26"/>
  <c r="BG27"/>
  <c r="BG29"/>
  <c r="AA26"/>
  <c r="C3" i="39"/>
  <c r="AE35" i="49"/>
  <c r="AC35"/>
  <c r="AA35"/>
  <c r="Y35"/>
  <c r="X35"/>
  <c r="AF35"/>
  <c r="AD35"/>
  <c r="AB35"/>
  <c r="Z35"/>
  <c r="M24" i="69"/>
  <c r="D3" i="38"/>
  <c r="I12" i="9" s="1"/>
  <c r="D2" i="38"/>
  <c r="C2"/>
  <c r="C3"/>
  <c r="E12" i="9"/>
  <c r="L38" i="58"/>
  <c r="K38" s="1"/>
  <c r="D2" i="22"/>
  <c r="AE26" s="1"/>
  <c r="C2"/>
  <c r="AC29" s="1"/>
  <c r="AD26"/>
  <c r="AA32"/>
  <c r="Y35"/>
  <c r="I38" i="58"/>
  <c r="O35"/>
  <c r="AE32" i="38"/>
  <c r="AG26"/>
  <c r="AF32"/>
  <c r="AA26"/>
  <c r="AC26"/>
  <c r="AG32"/>
  <c r="F38" i="58"/>
  <c r="E38" s="1"/>
  <c r="L35"/>
  <c r="Y32" i="38"/>
  <c r="AO23" i="69"/>
  <c r="BG23"/>
  <c r="I24"/>
  <c r="M25"/>
  <c r="AO25"/>
  <c r="BG25"/>
  <c r="I26"/>
  <c r="AO28"/>
  <c r="BG30"/>
  <c r="M32"/>
  <c r="BG32"/>
  <c r="AO34"/>
  <c r="BG34"/>
  <c r="AK35"/>
  <c r="M28"/>
  <c r="BG28"/>
  <c r="M30"/>
  <c r="AO33"/>
  <c r="M34"/>
  <c r="AO35"/>
  <c r="BG35"/>
  <c r="AK23"/>
  <c r="M27"/>
  <c r="AO27"/>
  <c r="I29"/>
  <c r="M29"/>
  <c r="AO29"/>
  <c r="AK31"/>
  <c r="AO32"/>
  <c r="M33"/>
  <c r="AK33"/>
  <c r="M35"/>
  <c r="M36"/>
  <c r="AO36"/>
  <c r="D22"/>
  <c r="C22"/>
  <c r="B22"/>
  <c r="A22"/>
  <c r="BB21"/>
  <c r="BC21" s="1"/>
  <c r="Z21"/>
  <c r="AA21" s="1"/>
  <c r="D21"/>
  <c r="C21"/>
  <c r="B21"/>
  <c r="A21"/>
  <c r="BB20"/>
  <c r="BC20" s="1"/>
  <c r="AA20"/>
  <c r="Z20"/>
  <c r="D20"/>
  <c r="C20"/>
  <c r="B20"/>
  <c r="A20"/>
  <c r="BB19"/>
  <c r="BC19" s="1"/>
  <c r="AA19"/>
  <c r="Z19"/>
  <c r="D19"/>
  <c r="C19"/>
  <c r="B19"/>
  <c r="A19"/>
  <c r="BC18"/>
  <c r="BB18"/>
  <c r="Z18"/>
  <c r="AA18" s="1"/>
  <c r="D18"/>
  <c r="C18"/>
  <c r="B18"/>
  <c r="A18"/>
  <c r="BB17"/>
  <c r="BC17" s="1"/>
  <c r="Z17"/>
  <c r="AA17" s="1"/>
  <c r="D17"/>
  <c r="C17"/>
  <c r="B17"/>
  <c r="A17"/>
  <c r="BC16"/>
  <c r="BB16"/>
  <c r="Z16"/>
  <c r="AA16" s="1"/>
  <c r="D16"/>
  <c r="C16"/>
  <c r="B16"/>
  <c r="A16"/>
  <c r="BB15"/>
  <c r="BC15" s="1"/>
  <c r="Z15"/>
  <c r="AA15" s="1"/>
  <c r="D15"/>
  <c r="C15"/>
  <c r="B15"/>
  <c r="A15"/>
  <c r="D3" i="39" l="1"/>
  <c r="C2"/>
  <c r="AF29"/>
  <c r="AC35" i="38"/>
  <c r="I11" i="9"/>
  <c r="AH17" i="69"/>
  <c r="AJ17"/>
  <c r="F17"/>
  <c r="H17"/>
  <c r="AL17"/>
  <c r="AG17"/>
  <c r="AI17"/>
  <c r="G17"/>
  <c r="J17"/>
  <c r="M17" s="1"/>
  <c r="AH18"/>
  <c r="AJ18"/>
  <c r="G18"/>
  <c r="J18"/>
  <c r="AG18"/>
  <c r="AI18"/>
  <c r="AK18" s="1"/>
  <c r="F18"/>
  <c r="H18"/>
  <c r="I18" s="1"/>
  <c r="AL18"/>
  <c r="BG19"/>
  <c r="AH19"/>
  <c r="AJ19"/>
  <c r="F19"/>
  <c r="H19"/>
  <c r="AL19"/>
  <c r="AG19"/>
  <c r="AI19"/>
  <c r="G19"/>
  <c r="J19"/>
  <c r="AH15"/>
  <c r="AJ15"/>
  <c r="F15"/>
  <c r="H15"/>
  <c r="AL15"/>
  <c r="AG15"/>
  <c r="AI15"/>
  <c r="G15"/>
  <c r="J15"/>
  <c r="BG16"/>
  <c r="AH16"/>
  <c r="AJ16"/>
  <c r="G16"/>
  <c r="J16"/>
  <c r="AG16"/>
  <c r="AK16" s="1"/>
  <c r="AI16"/>
  <c r="F16"/>
  <c r="I16" s="1"/>
  <c r="H16"/>
  <c r="AL16"/>
  <c r="AH20"/>
  <c r="AJ20"/>
  <c r="G20"/>
  <c r="J20"/>
  <c r="AG20"/>
  <c r="AI20"/>
  <c r="F20"/>
  <c r="H20"/>
  <c r="AL20"/>
  <c r="AH21"/>
  <c r="AJ21"/>
  <c r="F21"/>
  <c r="H21"/>
  <c r="AL21"/>
  <c r="AG21"/>
  <c r="AI21"/>
  <c r="G21"/>
  <c r="J21"/>
  <c r="M21" s="1"/>
  <c r="AH22"/>
  <c r="AJ22"/>
  <c r="G22"/>
  <c r="J22"/>
  <c r="AG22"/>
  <c r="AI22"/>
  <c r="F22"/>
  <c r="H22"/>
  <c r="AL22"/>
  <c r="BG18"/>
  <c r="BG20"/>
  <c r="I31"/>
  <c r="I34"/>
  <c r="I30"/>
  <c r="I27"/>
  <c r="AF32" i="22"/>
  <c r="Y29" i="39"/>
  <c r="AA29"/>
  <c r="AC29"/>
  <c r="AE29"/>
  <c r="AE35"/>
  <c r="X29"/>
  <c r="Z29"/>
  <c r="AB29"/>
  <c r="AD29"/>
  <c r="Y32" i="22"/>
  <c r="E11" i="9"/>
  <c r="Z29" i="22"/>
  <c r="AD29"/>
  <c r="AA29"/>
  <c r="AE29"/>
  <c r="AB35"/>
  <c r="X29"/>
  <c r="AB29"/>
  <c r="AF29"/>
  <c r="Y29"/>
  <c r="AA32" i="38"/>
  <c r="AG35"/>
  <c r="AE35"/>
  <c r="AA35"/>
  <c r="Z26"/>
  <c r="AF26"/>
  <c r="AE26"/>
  <c r="AD32"/>
  <c r="AB32"/>
  <c r="Y26"/>
  <c r="Z32"/>
  <c r="AC32"/>
  <c r="AD26"/>
  <c r="AB26"/>
  <c r="AF35"/>
  <c r="AD35"/>
  <c r="Y35"/>
  <c r="Z35"/>
  <c r="AB35"/>
  <c r="AB32" i="22"/>
  <c r="AA26"/>
  <c r="Z26"/>
  <c r="AA35"/>
  <c r="X32"/>
  <c r="AB26"/>
  <c r="AC26"/>
  <c r="AD32"/>
  <c r="AC32"/>
  <c r="AF26"/>
  <c r="AD35"/>
  <c r="Y26"/>
  <c r="X26"/>
  <c r="AE32"/>
  <c r="Z32"/>
  <c r="X35"/>
  <c r="AC35"/>
  <c r="Z35"/>
  <c r="AF35"/>
  <c r="AE35"/>
  <c r="AK28" i="69"/>
  <c r="BG17"/>
  <c r="AO18"/>
  <c r="AK29"/>
  <c r="BG22"/>
  <c r="AO22"/>
  <c r="M22"/>
  <c r="AK34"/>
  <c r="AK30"/>
  <c r="AK32"/>
  <c r="AK27"/>
  <c r="AO17"/>
  <c r="AO15"/>
  <c r="BG15"/>
  <c r="M18"/>
  <c r="AO21"/>
  <c r="BG21"/>
  <c r="I28"/>
  <c r="I25"/>
  <c r="M20"/>
  <c r="M15"/>
  <c r="M16"/>
  <c r="AO16"/>
  <c r="I19"/>
  <c r="M19"/>
  <c r="AO19"/>
  <c r="AO20"/>
  <c r="I33"/>
  <c r="I23"/>
  <c r="BB14"/>
  <c r="BC14" s="1"/>
  <c r="Z14"/>
  <c r="AA14" s="1"/>
  <c r="D14"/>
  <c r="C14"/>
  <c r="B14"/>
  <c r="A14"/>
  <c r="BB13"/>
  <c r="BC13" s="1"/>
  <c r="Z13"/>
  <c r="AA13" s="1"/>
  <c r="D13"/>
  <c r="C13"/>
  <c r="B13"/>
  <c r="A13"/>
  <c r="BB12"/>
  <c r="BC12" s="1"/>
  <c r="Z12"/>
  <c r="AA12" s="1"/>
  <c r="Z26" i="39" l="1"/>
  <c r="AD26"/>
  <c r="Y32"/>
  <c r="AC32"/>
  <c r="Y26"/>
  <c r="AC26"/>
  <c r="X32"/>
  <c r="AB32"/>
  <c r="AF32"/>
  <c r="F12" i="9"/>
  <c r="H12" s="1"/>
  <c r="X26" i="39"/>
  <c r="AB26"/>
  <c r="AF26"/>
  <c r="AA32"/>
  <c r="AE32"/>
  <c r="AA26"/>
  <c r="AE26"/>
  <c r="Z32"/>
  <c r="AD32"/>
  <c r="X35"/>
  <c r="AB35"/>
  <c r="AF35"/>
  <c r="Y35"/>
  <c r="AC35"/>
  <c r="F11" i="9"/>
  <c r="Z35" i="39"/>
  <c r="AD35"/>
  <c r="AA35"/>
  <c r="AH13" i="69"/>
  <c r="AJ13"/>
  <c r="F13"/>
  <c r="I13" s="1"/>
  <c r="H13"/>
  <c r="AL13"/>
  <c r="AO13" s="1"/>
  <c r="AG13"/>
  <c r="AI13"/>
  <c r="G13"/>
  <c r="J13"/>
  <c r="BG14"/>
  <c r="AH14"/>
  <c r="AJ14"/>
  <c r="G14"/>
  <c r="J14"/>
  <c r="AG14"/>
  <c r="AI14"/>
  <c r="F14"/>
  <c r="I14" s="1"/>
  <c r="H14"/>
  <c r="AL14"/>
  <c r="AO14" s="1"/>
  <c r="BG13"/>
  <c r="I20"/>
  <c r="AK21"/>
  <c r="M13"/>
  <c r="AK15"/>
  <c r="BD15" s="1"/>
  <c r="I21"/>
  <c r="I15"/>
  <c r="AK20"/>
  <c r="AK13"/>
  <c r="AK17"/>
  <c r="AK22"/>
  <c r="AK19"/>
  <c r="BD19" s="1"/>
  <c r="M14"/>
  <c r="I22"/>
  <c r="I17"/>
  <c r="D12"/>
  <c r="C12"/>
  <c r="AH12" l="1"/>
  <c r="AJ12"/>
  <c r="G12"/>
  <c r="J12"/>
  <c r="AG12"/>
  <c r="AI12"/>
  <c r="F12"/>
  <c r="H12"/>
  <c r="AL12"/>
  <c r="BD13"/>
  <c r="BG12"/>
  <c r="AK14"/>
  <c r="BD14" s="1"/>
  <c r="B12"/>
  <c r="A12"/>
  <c r="BB11" l="1"/>
  <c r="BC11" s="1"/>
  <c r="Z11" l="1"/>
  <c r="AA11" s="1"/>
  <c r="D11"/>
  <c r="C11"/>
  <c r="B11"/>
  <c r="A11"/>
  <c r="A6"/>
  <c r="A3"/>
  <c r="A1"/>
  <c r="AZ36" i="9"/>
  <c r="AY36"/>
  <c r="A36"/>
  <c r="AZ35"/>
  <c r="AY35"/>
  <c r="A35"/>
  <c r="AZ34"/>
  <c r="AY34"/>
  <c r="A34"/>
  <c r="AZ33"/>
  <c r="AY33"/>
  <c r="A33"/>
  <c r="AZ32"/>
  <c r="AY32"/>
  <c r="AH33" l="1"/>
  <c r="AH35"/>
  <c r="BA35" s="1"/>
  <c r="BB35" s="1"/>
  <c r="AL35"/>
  <c r="BG11" i="69"/>
  <c r="AJ11"/>
  <c r="AH11"/>
  <c r="H11"/>
  <c r="F11"/>
  <c r="J11"/>
  <c r="M11" s="1"/>
  <c r="AI11"/>
  <c r="AG11"/>
  <c r="G11"/>
  <c r="AL11"/>
  <c r="AH34" i="9"/>
  <c r="AH36"/>
  <c r="AL34"/>
  <c r="L36"/>
  <c r="AA36" s="1"/>
  <c r="AB36" s="1"/>
  <c r="L35"/>
  <c r="AA35" s="1"/>
  <c r="AB35" s="1"/>
  <c r="AL32"/>
  <c r="L33"/>
  <c r="AA33" s="1"/>
  <c r="AB33" s="1"/>
  <c r="AL33"/>
  <c r="L34"/>
  <c r="AA34" s="1"/>
  <c r="AB34" s="1"/>
  <c r="AL36"/>
  <c r="A32"/>
  <c r="AZ31"/>
  <c r="AY31"/>
  <c r="AH31"/>
  <c r="A31"/>
  <c r="AZ30"/>
  <c r="AY30"/>
  <c r="AL30"/>
  <c r="A30"/>
  <c r="AZ29"/>
  <c r="AY29"/>
  <c r="AH29"/>
  <c r="A29"/>
  <c r="AZ28"/>
  <c r="AY28"/>
  <c r="A28"/>
  <c r="AZ27"/>
  <c r="AY27"/>
  <c r="A27"/>
  <c r="AZ26"/>
  <c r="AY26"/>
  <c r="A26"/>
  <c r="AZ25"/>
  <c r="AY25"/>
  <c r="AH25"/>
  <c r="A25"/>
  <c r="AZ24"/>
  <c r="AY24"/>
  <c r="A24"/>
  <c r="AZ23"/>
  <c r="AY23"/>
  <c r="A23"/>
  <c r="AZ22"/>
  <c r="AY22"/>
  <c r="A22"/>
  <c r="AZ21"/>
  <c r="AY21"/>
  <c r="AH21"/>
  <c r="A21"/>
  <c r="AZ20"/>
  <c r="AY20"/>
  <c r="AH20"/>
  <c r="A20"/>
  <c r="AZ19"/>
  <c r="AY19"/>
  <c r="A19"/>
  <c r="AZ18"/>
  <c r="AY18"/>
  <c r="A18"/>
  <c r="AZ17"/>
  <c r="AY17"/>
  <c r="AH17"/>
  <c r="L17"/>
  <c r="AA17" s="1"/>
  <c r="AB17" s="1"/>
  <c r="A17"/>
  <c r="AZ16"/>
  <c r="AY16"/>
  <c r="A16"/>
  <c r="AZ15"/>
  <c r="AY15"/>
  <c r="A15"/>
  <c r="AZ14"/>
  <c r="AY14"/>
  <c r="A14"/>
  <c r="AZ13"/>
  <c r="AY13"/>
  <c r="A13"/>
  <c r="A12"/>
  <c r="BA33" l="1"/>
  <c r="BB33" s="1"/>
  <c r="BA36"/>
  <c r="BB36" s="1"/>
  <c r="I11" i="69"/>
  <c r="AB11" s="1"/>
  <c r="AC11" s="1"/>
  <c r="AH13" i="9"/>
  <c r="AH14"/>
  <c r="AL20"/>
  <c r="AH22"/>
  <c r="AL22"/>
  <c r="AH26"/>
  <c r="AL26"/>
  <c r="AH32"/>
  <c r="BA34"/>
  <c r="BB34" s="1"/>
  <c r="AL21"/>
  <c r="BA21" s="1"/>
  <c r="BB21" s="1"/>
  <c r="AL25"/>
  <c r="AH15"/>
  <c r="AH16"/>
  <c r="AH18"/>
  <c r="BA20"/>
  <c r="BB20" s="1"/>
  <c r="AH23"/>
  <c r="AH24"/>
  <c r="BA25"/>
  <c r="BB25" s="1"/>
  <c r="AH28"/>
  <c r="AH30"/>
  <c r="BA32"/>
  <c r="BB32" s="1"/>
  <c r="BA30"/>
  <c r="BB30" s="1"/>
  <c r="AL14"/>
  <c r="AL16"/>
  <c r="BA16" s="1"/>
  <c r="BB16" s="1"/>
  <c r="AL23"/>
  <c r="BA23" s="1"/>
  <c r="BB23" s="1"/>
  <c r="AL31"/>
  <c r="BA31" s="1"/>
  <c r="BB31" s="1"/>
  <c r="L13"/>
  <c r="AA13" s="1"/>
  <c r="AB13" s="1"/>
  <c r="L24"/>
  <c r="AA24" s="1"/>
  <c r="AB24" s="1"/>
  <c r="L26"/>
  <c r="AA26" s="1"/>
  <c r="AB26" s="1"/>
  <c r="L15"/>
  <c r="AA15" s="1"/>
  <c r="AB15" s="1"/>
  <c r="L31"/>
  <c r="AA31" s="1"/>
  <c r="AB31" s="1"/>
  <c r="L18"/>
  <c r="AA18" s="1"/>
  <c r="AB18" s="1"/>
  <c r="L28"/>
  <c r="AA28" s="1"/>
  <c r="AB28" s="1"/>
  <c r="L32"/>
  <c r="AA32" s="1"/>
  <c r="AB32" s="1"/>
  <c r="L20"/>
  <c r="AA20" s="1"/>
  <c r="AB20" s="1"/>
  <c r="L22"/>
  <c r="AA22" s="1"/>
  <c r="AB22" s="1"/>
  <c r="AL12"/>
  <c r="AL15"/>
  <c r="L16"/>
  <c r="AA16" s="1"/>
  <c r="AB16" s="1"/>
  <c r="AL18"/>
  <c r="L19"/>
  <c r="AA19" s="1"/>
  <c r="AB19" s="1"/>
  <c r="AL19"/>
  <c r="L23"/>
  <c r="AA23" s="1"/>
  <c r="AB23" s="1"/>
  <c r="L27"/>
  <c r="AA27" s="1"/>
  <c r="AB27" s="1"/>
  <c r="AL27"/>
  <c r="AH12"/>
  <c r="AL13"/>
  <c r="BA13" s="1"/>
  <c r="BB13" s="1"/>
  <c r="L14"/>
  <c r="AA14" s="1"/>
  <c r="AB14" s="1"/>
  <c r="AL17"/>
  <c r="BA17" s="1"/>
  <c r="BB17" s="1"/>
  <c r="AH19"/>
  <c r="L21"/>
  <c r="AA21" s="1"/>
  <c r="AB21" s="1"/>
  <c r="AL24"/>
  <c r="L25"/>
  <c r="AA25" s="1"/>
  <c r="AB25" s="1"/>
  <c r="AH27"/>
  <c r="AL28"/>
  <c r="BA28" s="1"/>
  <c r="BB28" s="1"/>
  <c r="L29"/>
  <c r="AA29" s="1"/>
  <c r="AB29" s="1"/>
  <c r="AL29"/>
  <c r="BA29" s="1"/>
  <c r="BB29" s="1"/>
  <c r="L30"/>
  <c r="AA30" s="1"/>
  <c r="AB30" s="1"/>
  <c r="Y11"/>
  <c r="A11"/>
  <c r="BA14" l="1"/>
  <c r="BB14" s="1"/>
  <c r="BC14" s="1"/>
  <c r="E14" i="69" s="1"/>
  <c r="AD14" s="1"/>
  <c r="BA24" i="9"/>
  <c r="BB24" s="1"/>
  <c r="BC24" s="1"/>
  <c r="E24" i="69" s="1"/>
  <c r="AD24" s="1"/>
  <c r="BA26" i="9"/>
  <c r="BB26" s="1"/>
  <c r="BA22"/>
  <c r="BB22" s="1"/>
  <c r="BA19"/>
  <c r="BB19" s="1"/>
  <c r="BC19" s="1"/>
  <c r="E19" i="69" s="1"/>
  <c r="AD19" s="1"/>
  <c r="BA18" i="9"/>
  <c r="BB18" s="1"/>
  <c r="BA15"/>
  <c r="BB15" s="1"/>
  <c r="BC15" s="1"/>
  <c r="E15" i="69" s="1"/>
  <c r="AD15" s="1"/>
  <c r="AH11" i="9"/>
  <c r="BA27"/>
  <c r="BB27" s="1"/>
  <c r="BC27" s="1"/>
  <c r="E27" i="69" s="1"/>
  <c r="AD27" s="1"/>
  <c r="BA12" i="9"/>
  <c r="BB12" s="1"/>
  <c r="H11"/>
  <c r="L11"/>
  <c r="AL11"/>
  <c r="A6"/>
  <c r="A3"/>
  <c r="A1"/>
  <c r="AN30" i="70"/>
  <c r="AI30"/>
  <c r="AC30"/>
  <c r="X30"/>
  <c r="R30"/>
  <c r="M30"/>
  <c r="G30"/>
  <c r="B30"/>
  <c r="AN21"/>
  <c r="AI21"/>
  <c r="AC21"/>
  <c r="X21"/>
  <c r="R21"/>
  <c r="M21"/>
  <c r="G21"/>
  <c r="B21"/>
  <c r="AN12"/>
  <c r="AI12"/>
  <c r="AC12"/>
  <c r="X12"/>
  <c r="R12"/>
  <c r="M12"/>
  <c r="G12"/>
  <c r="B12"/>
  <c r="AN3"/>
  <c r="AI3"/>
  <c r="AC3"/>
  <c r="X3"/>
  <c r="R3"/>
  <c r="M3"/>
  <c r="G3"/>
  <c r="B3"/>
  <c r="W1"/>
  <c r="A1"/>
  <c r="BC26" i="9"/>
  <c r="E26" i="69" s="1"/>
  <c r="AD26" s="1"/>
  <c r="BC20" i="9"/>
  <c r="E20" i="69" s="1"/>
  <c r="AD20" s="1"/>
  <c r="BC25" i="9"/>
  <c r="E25" i="69" s="1"/>
  <c r="AD25" s="1"/>
  <c r="BC30" i="9"/>
  <c r="E30" i="69" s="1"/>
  <c r="AD30" s="1"/>
  <c r="BC17" i="9"/>
  <c r="E17" i="69" s="1"/>
  <c r="AD17" s="1"/>
  <c r="BC22" i="9"/>
  <c r="E22" i="69" s="1"/>
  <c r="AD22" s="1"/>
  <c r="BC29" i="9"/>
  <c r="E29" i="69" s="1"/>
  <c r="AD29" s="1"/>
  <c r="BC21" i="9"/>
  <c r="E21" i="69" s="1"/>
  <c r="AD21" s="1"/>
  <c r="BC16" i="9"/>
  <c r="E16" i="69" s="1"/>
  <c r="AD16" s="1"/>
  <c r="BC23" i="9"/>
  <c r="E23" i="69" s="1"/>
  <c r="AD23" s="1"/>
  <c r="BC13" i="9"/>
  <c r="E13" i="69" s="1"/>
  <c r="AD13" s="1"/>
  <c r="BC31" i="9"/>
  <c r="E31" i="69" s="1"/>
  <c r="AD31" s="1"/>
  <c r="BC18" i="9"/>
  <c r="E18" i="69" s="1"/>
  <c r="AD18" s="1"/>
  <c r="L12" i="9"/>
  <c r="AA12" s="1"/>
  <c r="AB12" s="1"/>
  <c r="BC28"/>
  <c r="E28" i="69" s="1"/>
  <c r="AD28" s="1"/>
  <c r="BC35" i="9"/>
  <c r="E35" i="69" s="1"/>
  <c r="AD35" s="1"/>
  <c r="BC32" i="9"/>
  <c r="E32" i="69" s="1"/>
  <c r="AD32" s="1"/>
  <c r="BC34" i="9"/>
  <c r="E34" i="69" s="1"/>
  <c r="AD34" s="1"/>
  <c r="BC36" i="9"/>
  <c r="E36" i="69" s="1"/>
  <c r="AD36" s="1"/>
  <c r="BC33" i="9"/>
  <c r="E33" i="69" s="1"/>
  <c r="AD33" s="1"/>
  <c r="AO11"/>
  <c r="BE14"/>
  <c r="BF14" s="1"/>
  <c r="BD22"/>
  <c r="BE22" s="1"/>
  <c r="BF22" s="1"/>
  <c r="BD20"/>
  <c r="BE20" s="1"/>
  <c r="BF20" s="1"/>
  <c r="BD18"/>
  <c r="BE18" s="1"/>
  <c r="BF18" s="1"/>
  <c r="BD34"/>
  <c r="BE34" s="1"/>
  <c r="BF34" s="1"/>
  <c r="BD30"/>
  <c r="BE30" s="1"/>
  <c r="BF30" s="1"/>
  <c r="M12"/>
  <c r="BD35"/>
  <c r="BE35" s="1"/>
  <c r="BF35" s="1"/>
  <c r="BD16"/>
  <c r="BE16" s="1"/>
  <c r="BF16" s="1"/>
  <c r="BE13"/>
  <c r="AO12"/>
  <c r="BD28"/>
  <c r="BE28" s="1"/>
  <c r="BF28" s="1"/>
  <c r="BE15"/>
  <c r="BD17"/>
  <c r="BE17" s="1"/>
  <c r="BD36"/>
  <c r="BE36" s="1"/>
  <c r="BF36" s="1"/>
  <c r="BD32"/>
  <c r="BE32" s="1"/>
  <c r="BF32" s="1"/>
  <c r="BD24"/>
  <c r="BE24" s="1"/>
  <c r="BF24" s="1"/>
  <c r="BD26"/>
  <c r="BE26" s="1"/>
  <c r="BF26" s="1"/>
  <c r="BE19"/>
  <c r="BD21"/>
  <c r="BE21" s="1"/>
  <c r="BD33"/>
  <c r="BE33" s="1"/>
  <c r="BD31"/>
  <c r="BE31" s="1"/>
  <c r="BD23"/>
  <c r="BE23" s="1"/>
  <c r="BD29"/>
  <c r="BE29" s="1"/>
  <c r="BD27"/>
  <c r="BE27" s="1"/>
  <c r="BD25"/>
  <c r="BE25" s="1"/>
  <c r="BA11" i="9" l="1"/>
  <c r="BB11" s="1"/>
  <c r="AA11"/>
  <c r="AB11" s="1"/>
  <c r="BC12"/>
  <c r="E12" i="69" s="1"/>
  <c r="BF13"/>
  <c r="BH13" s="1"/>
  <c r="BI13" s="1"/>
  <c r="BF19"/>
  <c r="BH19" s="1"/>
  <c r="BI19" s="1"/>
  <c r="BF17"/>
  <c r="BF15"/>
  <c r="BH15" s="1"/>
  <c r="BI15" s="1"/>
  <c r="BF23"/>
  <c r="BF27"/>
  <c r="BH27" s="1"/>
  <c r="BI27" s="1"/>
  <c r="BF33"/>
  <c r="BH33" s="1"/>
  <c r="BI33" s="1"/>
  <c r="BF21"/>
  <c r="BH21" s="1"/>
  <c r="BI21" s="1"/>
  <c r="BF31"/>
  <c r="BH31" s="1"/>
  <c r="BI31" s="1"/>
  <c r="AK12"/>
  <c r="BD12" s="1"/>
  <c r="BE12" s="1"/>
  <c r="BF25"/>
  <c r="BH25" s="1"/>
  <c r="BI25" s="1"/>
  <c r="BF29"/>
  <c r="BH29" s="1"/>
  <c r="BI29" s="1"/>
  <c r="BH32"/>
  <c r="BI32" s="1"/>
  <c r="BH36"/>
  <c r="BI36" s="1"/>
  <c r="BH35"/>
  <c r="BI35" s="1"/>
  <c r="BH16"/>
  <c r="BI16" s="1"/>
  <c r="BH14"/>
  <c r="BI14" s="1"/>
  <c r="BH22"/>
  <c r="BI22" s="1"/>
  <c r="BH30"/>
  <c r="BI30" s="1"/>
  <c r="BH20"/>
  <c r="BI20" s="1"/>
  <c r="BH34"/>
  <c r="BI34" s="1"/>
  <c r="BH28"/>
  <c r="BI28" s="1"/>
  <c r="BH18"/>
  <c r="BI18" s="1"/>
  <c r="BH23"/>
  <c r="BI23" s="1"/>
  <c r="BH24"/>
  <c r="BI24" s="1"/>
  <c r="BH17"/>
  <c r="BI17" s="1"/>
  <c r="BH26"/>
  <c r="BI26" s="1"/>
  <c r="I12"/>
  <c r="AB12" s="1"/>
  <c r="AC12" s="1"/>
  <c r="AK11"/>
  <c r="BD11" s="1"/>
  <c r="BE11" s="1"/>
  <c r="BF11" s="1"/>
  <c r="Z11" i="9"/>
  <c r="BC11" l="1"/>
  <c r="E11" i="69" s="1"/>
  <c r="BH11" s="1"/>
  <c r="AD12"/>
  <c r="BF12"/>
  <c r="BH12" s="1"/>
  <c r="BI12" s="1"/>
  <c r="BI11" l="1"/>
  <c r="AD11"/>
</calcChain>
</file>

<file path=xl/sharedStrings.xml><?xml version="1.0" encoding="utf-8"?>
<sst xmlns="http://schemas.openxmlformats.org/spreadsheetml/2006/main" count="2456" uniqueCount="206">
  <si>
    <t>1.Schularbeit</t>
  </si>
  <si>
    <t>2.Schularbeit</t>
  </si>
  <si>
    <t>-</t>
  </si>
  <si>
    <t>Semesterferien</t>
  </si>
  <si>
    <t>2-3</t>
  </si>
  <si>
    <t>3</t>
  </si>
  <si>
    <t>5</t>
  </si>
  <si>
    <t>2</t>
  </si>
  <si>
    <t>4</t>
  </si>
  <si>
    <t>1</t>
  </si>
  <si>
    <t>Prüfung</t>
  </si>
  <si>
    <t>Leistungszusammenstellung</t>
  </si>
  <si>
    <t>3.Schularbeit</t>
  </si>
  <si>
    <t>4.Schularbeit</t>
  </si>
  <si>
    <t>Weihnachtsferien</t>
  </si>
  <si>
    <t>1-2</t>
  </si>
  <si>
    <t>Name</t>
  </si>
  <si>
    <t>%</t>
  </si>
  <si>
    <t>p</t>
  </si>
  <si>
    <t>Bewertung</t>
  </si>
  <si>
    <t>Punkteschlüssel</t>
  </si>
  <si>
    <t>Prozentrichtlinie</t>
  </si>
  <si>
    <t>NOTE</t>
  </si>
  <si>
    <t>3-4</t>
  </si>
  <si>
    <t>4-5</t>
  </si>
  <si>
    <t>Prozentverteilung "nachjustieren"</t>
  </si>
  <si>
    <t>Mathematik</t>
  </si>
  <si>
    <t>Name:</t>
  </si>
  <si>
    <t>Aufgabe</t>
  </si>
  <si>
    <t>Punkte erh.</t>
  </si>
  <si>
    <t>Punkte max.</t>
  </si>
  <si>
    <t>von</t>
  </si>
  <si>
    <t>Sehr Gut</t>
  </si>
  <si>
    <t>Gut</t>
  </si>
  <si>
    <t>Befriedigend</t>
  </si>
  <si>
    <t>Genügend</t>
  </si>
  <si>
    <t>Nicht Genügend</t>
  </si>
  <si>
    <t>Folgende Lernziele wurden überprüft</t>
  </si>
  <si>
    <t>LZK Q1a</t>
  </si>
  <si>
    <t>LZK Q1c</t>
  </si>
  <si>
    <t>LZK Q1b</t>
  </si>
  <si>
    <t>LZK Q2a</t>
  </si>
  <si>
    <t>LZK Q2b</t>
  </si>
  <si>
    <t>LZK Q2c</t>
  </si>
  <si>
    <t>LZK Q3a</t>
  </si>
  <si>
    <t>LZK Q3b</t>
  </si>
  <si>
    <t>LZK Q3c</t>
  </si>
  <si>
    <t>LZK Q4a</t>
  </si>
  <si>
    <t>LZK Q4b</t>
  </si>
  <si>
    <t>LZK Q4c</t>
  </si>
  <si>
    <t>Mo</t>
  </si>
  <si>
    <t>Di</t>
  </si>
  <si>
    <t>Staatsfeiertag</t>
  </si>
  <si>
    <t>Allerseelen</t>
  </si>
  <si>
    <t>Allerheiligen</t>
  </si>
  <si>
    <t>Fr</t>
  </si>
  <si>
    <t>Mi</t>
  </si>
  <si>
    <t>Klasse A</t>
  </si>
  <si>
    <t>1.Lernzielkontrolle</t>
  </si>
  <si>
    <t>3.Lernzielkontrolle</t>
  </si>
  <si>
    <t>2.Lernzielkontrolle</t>
  </si>
  <si>
    <r>
      <rPr>
        <b/>
        <sz val="12"/>
        <rFont val="Arial"/>
        <family val="2"/>
      </rPr>
      <t>Q1</t>
    </r>
    <r>
      <rPr>
        <b/>
        <sz val="10"/>
        <rFont val="Arial"/>
        <family val="2"/>
      </rPr>
      <t>b</t>
    </r>
  </si>
  <si>
    <r>
      <rPr>
        <b/>
        <sz val="12"/>
        <rFont val="Arial"/>
        <family val="2"/>
      </rPr>
      <t>Q1</t>
    </r>
    <r>
      <rPr>
        <b/>
        <sz val="10"/>
        <rFont val="Arial"/>
        <family val="2"/>
      </rPr>
      <t>a</t>
    </r>
  </si>
  <si>
    <r>
      <rPr>
        <b/>
        <sz val="12"/>
        <rFont val="Arial"/>
        <family val="2"/>
      </rPr>
      <t>Q1</t>
    </r>
    <r>
      <rPr>
        <b/>
        <sz val="10"/>
        <rFont val="Arial"/>
        <family val="2"/>
      </rPr>
      <t>c</t>
    </r>
  </si>
  <si>
    <r>
      <rPr>
        <b/>
        <sz val="12"/>
        <rFont val="Arial"/>
        <family val="2"/>
      </rPr>
      <t>Q2</t>
    </r>
    <r>
      <rPr>
        <b/>
        <sz val="10"/>
        <rFont val="Arial"/>
        <family val="2"/>
      </rPr>
      <t>a</t>
    </r>
  </si>
  <si>
    <t>1.SA</t>
  </si>
  <si>
    <t>Soll</t>
  </si>
  <si>
    <t>IST</t>
  </si>
  <si>
    <t>Erreichte Punkte</t>
  </si>
  <si>
    <t>Schulnachricht</t>
  </si>
  <si>
    <t>Stunden</t>
  </si>
  <si>
    <t>Retour</t>
  </si>
  <si>
    <t>1.Quartal</t>
  </si>
  <si>
    <t>2.SA</t>
  </si>
  <si>
    <t>1.ESP</t>
  </si>
  <si>
    <t>2.Quartal</t>
  </si>
  <si>
    <t>3.SA</t>
  </si>
  <si>
    <t>4.SA</t>
  </si>
  <si>
    <t>Mitarbeit - Faktor</t>
  </si>
  <si>
    <t>Do</t>
  </si>
  <si>
    <t>Sa</t>
  </si>
  <si>
    <t>So</t>
  </si>
  <si>
    <t>Übersicht
Lehrinhalt</t>
  </si>
  <si>
    <t>Berufsschnuppern 1.Block</t>
  </si>
  <si>
    <t>Berufsschnuppern 2.Block</t>
  </si>
  <si>
    <t>Maria Empfängnis</t>
  </si>
  <si>
    <t>V</t>
  </si>
  <si>
    <t>N</t>
  </si>
  <si>
    <t>Niveau</t>
  </si>
  <si>
    <t>Lernzielkontrollen / Schularbeiten / Prüfungen / Hausübungen / Mitarbeit</t>
  </si>
  <si>
    <r>
      <rPr>
        <b/>
        <sz val="12"/>
        <rFont val="Arial"/>
        <family val="2"/>
      </rPr>
      <t>Q3</t>
    </r>
    <r>
      <rPr>
        <b/>
        <sz val="10"/>
        <rFont val="Arial"/>
        <family val="2"/>
      </rPr>
      <t>a</t>
    </r>
  </si>
  <si>
    <t>Q3b</t>
  </si>
  <si>
    <t>Q3c</t>
  </si>
  <si>
    <t>Zeugnisnote</t>
  </si>
  <si>
    <t>2.Semester</t>
  </si>
  <si>
    <t>1.Semester</t>
  </si>
  <si>
    <t>LZK Q4d</t>
  </si>
  <si>
    <t xml:space="preserve">  Note</t>
  </si>
  <si>
    <t xml:space="preserve">  Mitarbeit
  (Faktor)</t>
  </si>
  <si>
    <t>Förderunterricht
Inhalte</t>
  </si>
  <si>
    <r>
      <rPr>
        <sz val="8"/>
        <rFont val="Arial"/>
        <family val="2"/>
      </rPr>
      <t>Note</t>
    </r>
    <r>
      <rPr>
        <b/>
        <sz val="10"/>
        <color rgb="FF00B0F0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N</t>
    </r>
  </si>
  <si>
    <r>
      <t>Note</t>
    </r>
    <r>
      <rPr>
        <b/>
        <sz val="10"/>
        <color rgb="FF00B0F0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N</t>
    </r>
  </si>
  <si>
    <r>
      <rPr>
        <sz val="8"/>
        <rFont val="Arial"/>
        <family val="2"/>
      </rPr>
      <t>Note</t>
    </r>
    <r>
      <rPr>
        <b/>
        <sz val="10"/>
        <color rgb="FFFF0000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V</t>
    </r>
  </si>
  <si>
    <r>
      <t>Note</t>
    </r>
    <r>
      <rPr>
        <b/>
        <sz val="10"/>
        <color rgb="FFFF0000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V</t>
    </r>
  </si>
  <si>
    <r>
      <rPr>
        <b/>
        <sz val="9"/>
        <color rgb="FFFF0000"/>
        <rFont val="Arial"/>
        <family val="2"/>
      </rPr>
      <t>V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…  </t>
    </r>
    <r>
      <rPr>
        <sz val="8"/>
        <rFont val="Arial"/>
        <family val="2"/>
      </rPr>
      <t xml:space="preserve">Leistungsgruppe mit vertieftem Bildungsangebot </t>
    </r>
  </si>
  <si>
    <r>
      <t>V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…  </t>
    </r>
    <r>
      <rPr>
        <sz val="8"/>
        <rFont val="Arial"/>
        <family val="2"/>
      </rPr>
      <t xml:space="preserve">Leistungsgruppe mit vertieftem Bildungsangebot </t>
    </r>
  </si>
  <si>
    <t>Q4b</t>
  </si>
  <si>
    <t>Q4c</t>
  </si>
  <si>
    <t>4.Lernzielkontrolle</t>
  </si>
  <si>
    <t>Antea</t>
  </si>
  <si>
    <t>Bewerbungsgespräch</t>
  </si>
  <si>
    <t>BO-Phase</t>
  </si>
  <si>
    <t>Eingangsphase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</si>
  <si>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</si>
  <si>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</si>
  <si>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</si>
  <si>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</si>
  <si>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</si>
  <si>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</si>
  <si>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</si>
  <si>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</si>
  <si>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</si>
  <si>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</si>
  <si>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</si>
  <si>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</si>
  <si>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</si>
  <si>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</si>
  <si>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</si>
  <si>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</si>
  <si>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</si>
  <si>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</si>
  <si>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</si>
  <si>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</si>
  <si>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</si>
  <si>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SJ 2012/13</t>
  </si>
  <si>
    <t>Anteil der LZK an der Leistung</t>
  </si>
  <si>
    <t>Note Mitarbeit</t>
  </si>
  <si>
    <t>Note Leistung</t>
  </si>
  <si>
    <t>1.Quartal, exakt</t>
  </si>
  <si>
    <t>derzeitiges Niveau</t>
  </si>
  <si>
    <t>Note zum Niveau</t>
  </si>
  <si>
    <t>Anteil der SA an der Leistung</t>
  </si>
  <si>
    <t>2.Quartal, exakt</t>
  </si>
  <si>
    <t>fixiertes Niveau</t>
  </si>
  <si>
    <t>Note, exakt</t>
  </si>
  <si>
    <r>
      <t xml:space="preserve">3.Quartal </t>
    </r>
    <r>
      <rPr>
        <i/>
        <sz val="7"/>
        <rFont val="Arial"/>
        <family val="2"/>
      </rPr>
      <t>(doppelte Wertung --&gt; zählt gleich viel wie 1.Semester)</t>
    </r>
  </si>
  <si>
    <r>
      <t xml:space="preserve">Leistungszusammenstellung </t>
    </r>
    <r>
      <rPr>
        <sz val="7"/>
        <rFont val="Arial"/>
        <family val="2"/>
      </rPr>
      <t>(2.Semester zählt doppelt)</t>
    </r>
  </si>
  <si>
    <t>4.Quartal</t>
  </si>
  <si>
    <r>
      <t>Note</t>
    </r>
    <r>
      <rPr>
        <b/>
        <sz val="10"/>
        <color rgb="FF00B0F0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G</t>
    </r>
  </si>
  <si>
    <t>G</t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</si>
  <si>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nur V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</si>
  <si>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alle V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</si>
  <si>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nur G Niveau</t>
    </r>
  </si>
  <si>
    <r>
      <rPr>
        <sz val="8"/>
        <rFont val="Arial"/>
        <family val="2"/>
      </rP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alle G Niveau</t>
    </r>
  </si>
  <si>
    <r>
      <rPr>
        <b/>
        <sz val="10"/>
        <rFont val="Arial"/>
        <family val="2"/>
      </rPr>
      <t xml:space="preserve">V </t>
    </r>
    <r>
      <rPr>
        <sz val="7"/>
        <rFont val="Arial"/>
        <family val="2"/>
      </rPr>
      <t xml:space="preserve"> </t>
    </r>
    <r>
      <rPr>
        <sz val="9"/>
        <rFont val="Arial"/>
        <family val="2"/>
      </rPr>
      <t>…  vertiefte Bildung</t>
    </r>
  </si>
  <si>
    <r>
      <rPr>
        <b/>
        <sz val="10"/>
        <rFont val="Arial"/>
        <family val="2"/>
      </rPr>
      <t xml:space="preserve">G </t>
    </r>
    <r>
      <rPr>
        <sz val="7"/>
        <rFont val="Arial"/>
        <family val="2"/>
      </rPr>
      <t xml:space="preserve"> </t>
    </r>
    <r>
      <rPr>
        <sz val="9"/>
        <rFont val="Arial"/>
        <family val="2"/>
      </rPr>
      <t>…  grundlegende Bildung</t>
    </r>
  </si>
  <si>
    <t>Aufgabe /
Niveau</t>
  </si>
  <si>
    <r>
      <rPr>
        <b/>
        <sz val="9"/>
        <color rgb="FFFF0000"/>
        <rFont val="Arial"/>
        <family val="2"/>
      </rPr>
      <t>V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…  </t>
    </r>
    <r>
      <rPr>
        <sz val="8"/>
        <rFont val="Arial"/>
        <family val="2"/>
      </rPr>
      <t>vertiefte Bildung</t>
    </r>
  </si>
  <si>
    <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nur V Niveau</t>
    </r>
  </si>
  <si>
    <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nur G Niveau</t>
    </r>
  </si>
  <si>
    <r>
      <t>Ergebnis</t>
    </r>
    <r>
      <rPr>
        <sz val="7"/>
        <rFont val="Arial"/>
        <family val="2"/>
      </rPr>
      <t xml:space="preserve">
</t>
    </r>
    <r>
      <rPr>
        <b/>
        <sz val="8"/>
        <color rgb="FFFF0000"/>
        <rFont val="Arial"/>
        <family val="2"/>
      </rPr>
      <t>alle V Niveau</t>
    </r>
  </si>
  <si>
    <r>
      <t>Ergebnis</t>
    </r>
    <r>
      <rPr>
        <sz val="7"/>
        <rFont val="Arial"/>
        <family val="2"/>
      </rPr>
      <t xml:space="preserve">
</t>
    </r>
    <r>
      <rPr>
        <b/>
        <sz val="8"/>
        <color rgb="FF00B0F0"/>
        <rFont val="Arial"/>
        <family val="2"/>
      </rPr>
      <t>alle G Niveau</t>
    </r>
  </si>
  <si>
    <r>
      <t>Eingabe Niveau (</t>
    </r>
    <r>
      <rPr>
        <b/>
        <i/>
        <u/>
        <sz val="7"/>
        <color rgb="FFFF0000"/>
        <rFont val="Arial"/>
        <family val="2"/>
      </rPr>
      <t>V</t>
    </r>
    <r>
      <rPr>
        <sz val="6"/>
        <rFont val="Arial"/>
        <family val="2"/>
      </rPr>
      <t xml:space="preserve"> oder </t>
    </r>
    <r>
      <rPr>
        <b/>
        <i/>
        <u/>
        <sz val="7"/>
        <color theme="3" tint="0.39997558519241921"/>
        <rFont val="Arial"/>
        <family val="2"/>
      </rPr>
      <t>G</t>
    </r>
    <r>
      <rPr>
        <sz val="6"/>
        <rFont val="Arial"/>
        <family val="2"/>
      </rPr>
      <t>) bestimmt die Berechnug der Leistungsnote</t>
    </r>
  </si>
  <si>
    <r>
      <t xml:space="preserve">Punkte
</t>
    </r>
    <r>
      <rPr>
        <b/>
        <i/>
        <sz val="10"/>
        <rFont val="Arial"/>
        <family val="2"/>
      </rPr>
      <t>V-Niveau</t>
    </r>
    <r>
      <rPr>
        <sz val="10"/>
        <rFont val="Arial"/>
        <family val="2"/>
      </rPr>
      <t xml:space="preserve">
Note</t>
    </r>
  </si>
  <si>
    <r>
      <t>Punkte</t>
    </r>
    <r>
      <rPr>
        <b/>
        <sz val="10"/>
        <rFont val="Arial"/>
        <family val="2"/>
      </rPr>
      <t xml:space="preserve">
</t>
    </r>
    <r>
      <rPr>
        <b/>
        <i/>
        <sz val="10"/>
        <rFont val="Arial"/>
        <family val="2"/>
      </rPr>
      <t>G-Niveau</t>
    </r>
    <r>
      <rPr>
        <sz val="10"/>
        <rFont val="Arial"/>
        <family val="2"/>
      </rPr>
      <t xml:space="preserve">
Note</t>
    </r>
  </si>
  <si>
    <r>
      <rPr>
        <b/>
        <sz val="10"/>
        <rFont val="Arial"/>
        <family val="2"/>
      </rPr>
      <t>Definition</t>
    </r>
    <r>
      <rPr>
        <sz val="10"/>
        <rFont val="Arial"/>
        <family val="2"/>
      </rPr>
      <t xml:space="preserve"> der Niveaus</t>
    </r>
  </si>
  <si>
    <t>Q2b</t>
  </si>
  <si>
    <t>Q2c</t>
  </si>
  <si>
    <t>Q4a</t>
  </si>
  <si>
    <r>
      <rPr>
        <b/>
        <sz val="9"/>
        <color rgb="FF00B0F0"/>
        <rFont val="Arial"/>
        <family val="2"/>
      </rPr>
      <t>G</t>
    </r>
    <r>
      <rPr>
        <sz val="9"/>
        <rFont val="Arial"/>
        <family val="2"/>
      </rPr>
      <t xml:space="preserve">  …  </t>
    </r>
    <r>
      <rPr>
        <sz val="8"/>
        <rFont val="Arial"/>
        <family val="2"/>
      </rPr>
      <t>Leistungsgruppe mit normalen Erfordernissen</t>
    </r>
  </si>
  <si>
    <r>
      <t>G</t>
    </r>
    <r>
      <rPr>
        <sz val="9"/>
        <rFont val="Arial"/>
        <family val="2"/>
      </rPr>
      <t xml:space="preserve">  …  </t>
    </r>
    <r>
      <rPr>
        <sz val="8"/>
        <rFont val="Arial"/>
        <family val="2"/>
      </rPr>
      <t>Leistungsgruppe mit normalen Erfordernissen</t>
    </r>
  </si>
  <si>
    <t>Unterschrift / Erziehungsberechtigte(r)</t>
  </si>
  <si>
    <r>
      <t xml:space="preserve">1.Schularbeit, vom </t>
    </r>
    <r>
      <rPr>
        <sz val="11"/>
        <rFont val="Arial"/>
        <family val="2"/>
      </rPr>
      <t>.................................</t>
    </r>
  </si>
  <si>
    <t>Franz Muster</t>
  </si>
  <si>
    <t>Resi  Stiegel</t>
  </si>
  <si>
    <t>II</t>
  </si>
  <si>
    <t>3.Quartal, exakt</t>
  </si>
  <si>
    <t>Notenstand exakt</t>
  </si>
  <si>
    <t>Notenstand, exakt</t>
  </si>
  <si>
    <t>Note 2.Semester</t>
  </si>
  <si>
    <t>Note 1.Semester</t>
  </si>
  <si>
    <t>Zeugnis</t>
  </si>
  <si>
    <t>2.ESP</t>
  </si>
  <si>
    <t>4.Quartal, exakt</t>
  </si>
  <si>
    <t>Schulwoche / Kalenderwoche</t>
  </si>
  <si>
    <t>Anzahl der Stunden</t>
  </si>
  <si>
    <t>Vorstellung Fachbereich</t>
  </si>
  <si>
    <t>Landespatron</t>
  </si>
  <si>
    <t>Osterferien</t>
  </si>
  <si>
    <t>Christi Himmelfahrt</t>
  </si>
  <si>
    <t>Pfingstferien</t>
  </si>
  <si>
    <t>Fronleichnam</t>
  </si>
  <si>
    <t>G,V</t>
  </si>
  <si>
    <t>2.Lernziekontrolle</t>
  </si>
  <si>
    <t>3.Lernziekotnrolle</t>
  </si>
  <si>
    <t>1.Schularbeit, Grundrechnen</t>
  </si>
  <si>
    <t>Hausübung</t>
  </si>
  <si>
    <t>Irgendwas</t>
  </si>
  <si>
    <t>Irgendwas anderes</t>
  </si>
  <si>
    <t>Ganz was anderes</t>
  </si>
  <si>
    <t>III</t>
  </si>
  <si>
    <r>
      <rPr>
        <b/>
        <sz val="9"/>
        <color rgb="FF00B0F0"/>
        <rFont val="Arial"/>
        <family val="2"/>
      </rPr>
      <t>G</t>
    </r>
    <r>
      <rPr>
        <sz val="9"/>
        <rFont val="Arial"/>
        <family val="2"/>
      </rPr>
      <t xml:space="preserve">  …  </t>
    </r>
    <r>
      <rPr>
        <sz val="8"/>
        <rFont val="Arial"/>
        <family val="2"/>
      </rPr>
      <t>grundlegende Bildung</t>
    </r>
  </si>
  <si>
    <t>Notendefinition / Auswertung</t>
  </si>
  <si>
    <r>
      <t xml:space="preserve">3.Schularbeit, vom </t>
    </r>
    <r>
      <rPr>
        <sz val="11"/>
        <rFont val="Arial"/>
        <family val="2"/>
      </rPr>
      <t>.................................</t>
    </r>
  </si>
  <si>
    <r>
      <t xml:space="preserve">4.Schularbeit, vom </t>
    </r>
    <r>
      <rPr>
        <sz val="11"/>
        <rFont val="Arial"/>
        <family val="2"/>
      </rPr>
      <t>.................................</t>
    </r>
  </si>
  <si>
    <r>
      <t xml:space="preserve">2.Schularbeit, vom </t>
    </r>
    <r>
      <rPr>
        <sz val="11"/>
        <rFont val="Arial"/>
        <family val="2"/>
      </rPr>
      <t>.................................</t>
    </r>
  </si>
</sst>
</file>

<file path=xl/styles.xml><?xml version="1.0" encoding="utf-8"?>
<styleSheet xmlns="http://schemas.openxmlformats.org/spreadsheetml/2006/main">
  <numFmts count="10">
    <numFmt numFmtId="164" formatCode="&quot;Don, &quot;dd/\ mmm"/>
    <numFmt numFmtId="165" formatCode="0.0"/>
    <numFmt numFmtId="166" formatCode="&quot;Die, &quot;dd/\ mmm"/>
    <numFmt numFmtId="167" formatCode="0.0&quot;%&quot;"/>
    <numFmt numFmtId="168" formatCode="General&quot;%&quot;"/>
    <numFmt numFmtId="169" formatCode="0&quot;)&quot;"/>
    <numFmt numFmtId="170" formatCode="&quot;LG&quot;\ 0"/>
    <numFmt numFmtId="171" formatCode="&quot;max. &quot;0&quot;P&quot;"/>
    <numFmt numFmtId="172" formatCode="0&quot; /&quot;"/>
    <numFmt numFmtId="173" formatCode="&quot;KW&quot;\ 0"/>
  </numFmts>
  <fonts count="7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sz val="7"/>
      <name val="Arial"/>
      <family val="2"/>
    </font>
    <font>
      <sz val="12"/>
      <name val="Verdana"/>
      <family val="2"/>
    </font>
    <font>
      <b/>
      <sz val="12"/>
      <name val="Wingdings"/>
      <charset val="2"/>
    </font>
    <font>
      <b/>
      <sz val="10"/>
      <color indexed="10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6"/>
      <name val="Wingdings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name val="Wingdings"/>
      <charset val="2"/>
    </font>
    <font>
      <b/>
      <sz val="10"/>
      <color rgb="FFFF0000"/>
      <name val="Arial"/>
      <family val="2"/>
    </font>
    <font>
      <sz val="6"/>
      <color indexed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sz val="10"/>
      <color rgb="FF00B0F0"/>
      <name val="Arial"/>
      <family val="2"/>
    </font>
    <font>
      <b/>
      <sz val="8"/>
      <color rgb="FF00B0F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00B0F0"/>
      <name val="Arial"/>
      <family val="2"/>
    </font>
    <font>
      <sz val="9"/>
      <color rgb="FF00B0F0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sz val="11"/>
      <color rgb="FF00B0F0"/>
      <name val="Arial"/>
      <family val="2"/>
    </font>
    <font>
      <sz val="11"/>
      <color indexed="10"/>
      <name val="Arial"/>
      <family val="2"/>
    </font>
    <font>
      <sz val="7"/>
      <color indexed="8"/>
      <name val="Arial"/>
      <family val="2"/>
    </font>
    <font>
      <sz val="6"/>
      <name val="Verdana"/>
      <family val="2"/>
    </font>
    <font>
      <sz val="13"/>
      <name val="Arial"/>
      <family val="2"/>
    </font>
    <font>
      <sz val="10"/>
      <name val="Verdana"/>
      <family val="2"/>
    </font>
    <font>
      <sz val="6"/>
      <name val="Arial Narrow"/>
      <family val="2"/>
    </font>
    <font>
      <sz val="12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u/>
      <sz val="10"/>
      <color indexed="8"/>
      <name val="Arial"/>
      <family val="2"/>
    </font>
    <font>
      <sz val="5"/>
      <name val="Arial"/>
      <family val="2"/>
    </font>
    <font>
      <b/>
      <i/>
      <sz val="10"/>
      <name val="Verdana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b/>
      <sz val="10"/>
      <color indexed="8"/>
      <name val="Arial"/>
      <family val="2"/>
    </font>
    <font>
      <b/>
      <sz val="9"/>
      <name val="Verdana"/>
      <family val="2"/>
    </font>
    <font>
      <sz val="4"/>
      <name val="Verdana"/>
      <family val="2"/>
    </font>
    <font>
      <sz val="10"/>
      <color rgb="FF002060"/>
      <name val="Verdana"/>
      <family val="2"/>
    </font>
    <font>
      <sz val="6"/>
      <color rgb="FF002060"/>
      <name val="Verdana"/>
      <family val="2"/>
    </font>
    <font>
      <sz val="6"/>
      <color rgb="FF002060"/>
      <name val="Arial"/>
      <family val="2"/>
    </font>
    <font>
      <i/>
      <sz val="6"/>
      <name val="Arial"/>
      <family val="2"/>
    </font>
    <font>
      <sz val="10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u/>
      <sz val="7"/>
      <color rgb="FFFF0000"/>
      <name val="Arial"/>
      <family val="2"/>
    </font>
    <font>
      <b/>
      <i/>
      <u/>
      <sz val="7"/>
      <color theme="3" tint="0.39997558519241921"/>
      <name val="Arial"/>
      <family val="2"/>
    </font>
    <font>
      <sz val="10"/>
      <name val="Arial Narrow"/>
      <family val="2"/>
    </font>
    <font>
      <b/>
      <i/>
      <sz val="7"/>
      <name val="Arial"/>
      <family val="2"/>
    </font>
    <font>
      <b/>
      <sz val="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65" fillId="0" borderId="0" applyFont="0" applyFill="0" applyBorder="0" applyAlignment="0" applyProtection="0"/>
  </cellStyleXfs>
  <cellXfs count="703">
    <xf numFmtId="0" fontId="0" fillId="0" borderId="0" xfId="0"/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65" fontId="12" fillId="0" borderId="0" xfId="0" applyNumberFormat="1" applyFont="1" applyBorder="1" applyAlignment="1" applyProtection="1">
      <alignment horizontal="center" vertical="center"/>
      <protection locked="0"/>
    </xf>
    <xf numFmtId="165" fontId="17" fillId="0" borderId="0" xfId="0" applyNumberFormat="1" applyFont="1" applyBorder="1" applyAlignment="1" applyProtection="1">
      <alignment horizontal="center" vertical="center"/>
      <protection locked="0"/>
    </xf>
    <xf numFmtId="165" fontId="12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 applyProtection="1">
      <alignment horizontal="center" vertical="center"/>
      <protection locked="0"/>
    </xf>
    <xf numFmtId="165" fontId="20" fillId="0" borderId="0" xfId="0" applyNumberFormat="1" applyFont="1" applyBorder="1" applyAlignment="1" applyProtection="1">
      <alignment horizontal="center" vertical="center"/>
      <protection locked="0"/>
    </xf>
    <xf numFmtId="49" fontId="24" fillId="0" borderId="0" xfId="0" applyNumberFormat="1" applyFont="1" applyBorder="1" applyAlignment="1" applyProtection="1">
      <alignment horizontal="center" vertical="center"/>
      <protection locked="0"/>
    </xf>
    <xf numFmtId="165" fontId="3" fillId="0" borderId="0" xfId="0" applyNumberFormat="1" applyFont="1" applyBorder="1" applyAlignment="1" applyProtection="1">
      <alignment horizontal="center" vertical="center"/>
      <protection locked="0"/>
    </xf>
    <xf numFmtId="165" fontId="10" fillId="0" borderId="0" xfId="0" applyNumberFormat="1" applyFont="1" applyBorder="1" applyAlignment="1" applyProtection="1">
      <alignment horizontal="center" vertical="center"/>
      <protection locked="0"/>
    </xf>
    <xf numFmtId="49" fontId="25" fillId="0" borderId="0" xfId="0" applyNumberFormat="1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1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9" fillId="3" borderId="10" xfId="0" applyFont="1" applyFill="1" applyBorder="1" applyAlignment="1" applyProtection="1">
      <alignment horizontal="center" vertical="center"/>
    </xf>
    <xf numFmtId="0" fontId="30" fillId="3" borderId="31" xfId="0" applyFont="1" applyFill="1" applyBorder="1" applyAlignment="1" applyProtection="1">
      <alignment horizontal="center" vertical="center" wrapText="1"/>
    </xf>
    <xf numFmtId="0" fontId="25" fillId="3" borderId="7" xfId="0" applyFont="1" applyFill="1" applyBorder="1" applyAlignment="1" applyProtection="1">
      <alignment horizontal="center" vertical="center" wrapText="1"/>
    </xf>
    <xf numFmtId="0" fontId="23" fillId="3" borderId="31" xfId="0" applyFont="1" applyFill="1" applyBorder="1" applyAlignment="1" applyProtection="1">
      <alignment horizontal="center" vertical="center"/>
    </xf>
    <xf numFmtId="0" fontId="23" fillId="3" borderId="7" xfId="0" applyFont="1" applyFill="1" applyBorder="1" applyAlignment="1" applyProtection="1">
      <alignment horizontal="center" vertical="center"/>
    </xf>
    <xf numFmtId="0" fontId="19" fillId="3" borderId="50" xfId="0" applyFont="1" applyFill="1" applyBorder="1" applyAlignment="1" applyProtection="1">
      <alignment horizontal="left" vertical="center"/>
    </xf>
    <xf numFmtId="165" fontId="39" fillId="3" borderId="51" xfId="0" applyNumberFormat="1" applyFont="1" applyFill="1" applyBorder="1" applyAlignment="1" applyProtection="1">
      <alignment horizontal="center" vertical="center"/>
    </xf>
    <xf numFmtId="165" fontId="40" fillId="3" borderId="52" xfId="0" applyNumberFormat="1" applyFont="1" applyFill="1" applyBorder="1" applyAlignment="1" applyProtection="1">
      <alignment horizontal="center" vertical="center"/>
    </xf>
    <xf numFmtId="167" fontId="29" fillId="3" borderId="51" xfId="0" applyNumberFormat="1" applyFont="1" applyFill="1" applyBorder="1" applyAlignment="1" applyProtection="1">
      <alignment horizontal="center" vertical="center"/>
    </xf>
    <xf numFmtId="165" fontId="13" fillId="3" borderId="38" xfId="0" applyNumberFormat="1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left" vertical="center"/>
    </xf>
    <xf numFmtId="0" fontId="19" fillId="3" borderId="49" xfId="0" applyFont="1" applyFill="1" applyBorder="1" applyAlignment="1" applyProtection="1">
      <alignment horizontal="left" vertical="center"/>
    </xf>
    <xf numFmtId="0" fontId="38" fillId="3" borderId="5" xfId="0" applyFont="1" applyFill="1" applyBorder="1" applyAlignment="1" applyProtection="1">
      <alignment horizontal="center" vertical="center"/>
    </xf>
    <xf numFmtId="165" fontId="13" fillId="3" borderId="0" xfId="0" applyNumberFormat="1" applyFont="1" applyFill="1" applyBorder="1" applyAlignment="1" applyProtection="1">
      <alignment horizontal="center" vertical="center"/>
    </xf>
    <xf numFmtId="165" fontId="3" fillId="3" borderId="0" xfId="0" applyNumberFormat="1" applyFont="1" applyFill="1" applyBorder="1" applyAlignment="1" applyProtection="1">
      <alignment horizontal="center" vertical="center"/>
    </xf>
    <xf numFmtId="165" fontId="3" fillId="3" borderId="0" xfId="0" applyNumberFormat="1" applyFont="1" applyFill="1" applyBorder="1" applyAlignment="1" applyProtection="1">
      <alignment vertical="center"/>
    </xf>
    <xf numFmtId="165" fontId="3" fillId="3" borderId="9" xfId="0" applyNumberFormat="1" applyFont="1" applyFill="1" applyBorder="1" applyAlignment="1" applyProtection="1">
      <alignment horizontal="center" vertical="center"/>
    </xf>
    <xf numFmtId="1" fontId="25" fillId="3" borderId="40" xfId="0" applyNumberFormat="1" applyFont="1" applyFill="1" applyBorder="1" applyAlignment="1" applyProtection="1">
      <alignment horizontal="center" vertical="center"/>
    </xf>
    <xf numFmtId="1" fontId="30" fillId="3" borderId="19" xfId="0" applyNumberFormat="1" applyFont="1" applyFill="1" applyBorder="1" applyAlignment="1" applyProtection="1">
      <alignment horizontal="center" vertical="center"/>
    </xf>
    <xf numFmtId="165" fontId="28" fillId="3" borderId="9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vertical="center" wrapText="1"/>
    </xf>
    <xf numFmtId="0" fontId="0" fillId="3" borderId="0" xfId="0" applyFill="1" applyProtection="1"/>
    <xf numFmtId="165" fontId="28" fillId="3" borderId="0" xfId="0" applyNumberFormat="1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left" vertical="center" wrapText="1"/>
    </xf>
    <xf numFmtId="49" fontId="37" fillId="3" borderId="42" xfId="0" applyNumberFormat="1" applyFont="1" applyFill="1" applyBorder="1" applyAlignment="1" applyProtection="1">
      <alignment horizontal="center" vertical="center"/>
    </xf>
    <xf numFmtId="49" fontId="37" fillId="3" borderId="43" xfId="0" applyNumberFormat="1" applyFont="1" applyFill="1" applyBorder="1" applyAlignment="1" applyProtection="1">
      <alignment horizontal="center" vertical="center"/>
    </xf>
    <xf numFmtId="49" fontId="37" fillId="3" borderId="55" xfId="0" applyNumberFormat="1" applyFont="1" applyFill="1" applyBorder="1" applyAlignment="1" applyProtection="1">
      <alignment horizontal="center" vertical="center"/>
    </xf>
    <xf numFmtId="0" fontId="5" fillId="3" borderId="45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/>
    </xf>
    <xf numFmtId="0" fontId="5" fillId="3" borderId="56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vertical="center" wrapText="1"/>
    </xf>
    <xf numFmtId="49" fontId="37" fillId="3" borderId="44" xfId="0" applyNumberFormat="1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vertical="center" wrapText="1"/>
    </xf>
    <xf numFmtId="0" fontId="5" fillId="3" borderId="46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vertical="center" wrapText="1"/>
    </xf>
    <xf numFmtId="0" fontId="3" fillId="3" borderId="31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1" fillId="0" borderId="0" xfId="0" applyFont="1" applyProtection="1">
      <protection locked="0"/>
    </xf>
    <xf numFmtId="0" fontId="41" fillId="0" borderId="35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9" fillId="3" borderId="6" xfId="0" applyFont="1" applyFill="1" applyBorder="1" applyAlignment="1" applyProtection="1">
      <alignment horizontal="left" vertical="center" indent="1"/>
    </xf>
    <xf numFmtId="0" fontId="9" fillId="3" borderId="6" xfId="0" applyFont="1" applyFill="1" applyBorder="1" applyAlignment="1" applyProtection="1">
      <alignment horizontal="left" vertical="center" indent="2"/>
    </xf>
    <xf numFmtId="0" fontId="41" fillId="0" borderId="14" xfId="0" applyFont="1" applyFill="1" applyBorder="1" applyAlignment="1" applyProtection="1">
      <alignment horizontal="left"/>
      <protection locked="0"/>
    </xf>
    <xf numFmtId="0" fontId="22" fillId="0" borderId="14" xfId="0" applyFont="1" applyFill="1" applyBorder="1" applyAlignment="1" applyProtection="1">
      <alignment horizontal="center"/>
      <protection locked="0"/>
    </xf>
    <xf numFmtId="0" fontId="26" fillId="0" borderId="14" xfId="0" applyFont="1" applyFill="1" applyBorder="1" applyAlignment="1" applyProtection="1">
      <alignment horizontal="center"/>
      <protection locked="0"/>
    </xf>
    <xf numFmtId="0" fontId="12" fillId="0" borderId="14" xfId="0" applyNumberFormat="1" applyFont="1" applyBorder="1" applyAlignment="1" applyProtection="1">
      <alignment horizontal="center"/>
      <protection locked="0"/>
    </xf>
    <xf numFmtId="165" fontId="12" fillId="0" borderId="14" xfId="0" applyNumberFormat="1" applyFont="1" applyBorder="1" applyAlignment="1" applyProtection="1">
      <alignment horizontal="center" vertical="center"/>
      <protection locked="0"/>
    </xf>
    <xf numFmtId="165" fontId="17" fillId="0" borderId="14" xfId="0" applyNumberFormat="1" applyFont="1" applyBorder="1" applyAlignment="1" applyProtection="1">
      <alignment horizontal="center" vertical="center"/>
      <protection locked="0"/>
    </xf>
    <xf numFmtId="165" fontId="12" fillId="0" borderId="14" xfId="0" applyNumberFormat="1" applyFont="1" applyFill="1" applyBorder="1" applyAlignment="1" applyProtection="1">
      <alignment horizontal="center" vertical="center"/>
      <protection locked="0"/>
    </xf>
    <xf numFmtId="165" fontId="6" fillId="0" borderId="14" xfId="0" applyNumberFormat="1" applyFont="1" applyBorder="1" applyAlignment="1" applyProtection="1">
      <alignment horizontal="center" vertical="center"/>
      <protection locked="0"/>
    </xf>
    <xf numFmtId="165" fontId="18" fillId="0" borderId="14" xfId="0" applyNumberFormat="1" applyFont="1" applyFill="1" applyBorder="1" applyAlignment="1" applyProtection="1">
      <alignment horizontal="center" vertical="center"/>
      <protection locked="0"/>
    </xf>
    <xf numFmtId="49" fontId="21" fillId="0" borderId="14" xfId="0" applyNumberFormat="1" applyFont="1" applyBorder="1" applyAlignment="1" applyProtection="1">
      <alignment horizontal="center" vertical="center"/>
      <protection locked="0"/>
    </xf>
    <xf numFmtId="49" fontId="21" fillId="0" borderId="14" xfId="0" applyNumberFormat="1" applyFont="1" applyFill="1" applyBorder="1" applyAlignment="1" applyProtection="1">
      <alignment horizontal="center" vertical="center"/>
      <protection locked="0"/>
    </xf>
    <xf numFmtId="165" fontId="1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165" fontId="7" fillId="0" borderId="14" xfId="0" applyNumberFormat="1" applyFont="1" applyBorder="1" applyAlignment="1" applyProtection="1">
      <alignment horizontal="center" vertical="center"/>
      <protection locked="0"/>
    </xf>
    <xf numFmtId="165" fontId="20" fillId="0" borderId="14" xfId="0" applyNumberFormat="1" applyFont="1" applyBorder="1" applyAlignment="1" applyProtection="1">
      <alignment horizontal="center" vertical="center"/>
      <protection locked="0"/>
    </xf>
    <xf numFmtId="49" fontId="24" fillId="0" borderId="14" xfId="0" applyNumberFormat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Border="1" applyAlignment="1" applyProtection="1">
      <alignment horizontal="center" vertical="center"/>
      <protection locked="0"/>
    </xf>
    <xf numFmtId="49" fontId="25" fillId="0" borderId="1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9" fillId="0" borderId="42" xfId="0" applyFont="1" applyFill="1" applyBorder="1" applyAlignment="1" applyProtection="1">
      <alignment horizontal="center" vertical="center"/>
    </xf>
    <xf numFmtId="0" fontId="19" fillId="0" borderId="61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2" fontId="44" fillId="0" borderId="4" xfId="0" applyNumberFormat="1" applyFont="1" applyFill="1" applyBorder="1" applyAlignment="1" applyProtection="1">
      <alignment horizontal="center" vertical="center"/>
      <protection locked="0"/>
    </xf>
    <xf numFmtId="2" fontId="44" fillId="0" borderId="0" xfId="0" applyNumberFormat="1" applyFont="1" applyFill="1" applyBorder="1" applyAlignment="1" applyProtection="1">
      <alignment horizontal="center" vertical="center"/>
      <protection locked="0"/>
    </xf>
    <xf numFmtId="165" fontId="23" fillId="0" borderId="35" xfId="0" applyNumberFormat="1" applyFont="1" applyBorder="1" applyAlignment="1" applyProtection="1">
      <alignment horizontal="center" vertical="center"/>
    </xf>
    <xf numFmtId="1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165" fontId="23" fillId="0" borderId="49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0" fontId="41" fillId="0" borderId="49" xfId="0" applyFont="1" applyFill="1" applyBorder="1" applyAlignment="1" applyProtection="1">
      <alignment horizontal="left" vertical="center"/>
    </xf>
    <xf numFmtId="0" fontId="41" fillId="0" borderId="50" xfId="0" applyFont="1" applyFill="1" applyBorder="1" applyAlignment="1" applyProtection="1">
      <alignment horizontal="left" vertical="center"/>
    </xf>
    <xf numFmtId="165" fontId="23" fillId="0" borderId="50" xfId="0" applyNumberFormat="1" applyFont="1" applyBorder="1" applyAlignment="1" applyProtection="1">
      <alignment horizontal="center" vertical="center"/>
    </xf>
    <xf numFmtId="165" fontId="23" fillId="0" borderId="2" xfId="0" applyNumberFormat="1" applyFont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 wrapText="1"/>
    </xf>
    <xf numFmtId="165" fontId="0" fillId="0" borderId="0" xfId="0" applyNumberFormat="1" applyAlignment="1" applyProtection="1">
      <alignment horizontal="left"/>
      <protection locked="0"/>
    </xf>
    <xf numFmtId="0" fontId="19" fillId="0" borderId="21" xfId="0" applyFont="1" applyFill="1" applyBorder="1" applyAlignment="1" applyProtection="1">
      <alignment horizontal="left" vertical="center"/>
    </xf>
    <xf numFmtId="0" fontId="19" fillId="0" borderId="9" xfId="0" applyFont="1" applyFill="1" applyBorder="1" applyAlignment="1" applyProtection="1">
      <alignment horizontal="left" vertical="center"/>
    </xf>
    <xf numFmtId="0" fontId="43" fillId="2" borderId="14" xfId="0" applyFont="1" applyFill="1" applyBorder="1" applyAlignment="1" applyProtection="1">
      <alignment horizontal="center" vertical="center" wrapText="1"/>
    </xf>
    <xf numFmtId="0" fontId="43" fillId="2" borderId="19" xfId="0" applyFont="1" applyFill="1" applyBorder="1" applyAlignment="1" applyProtection="1">
      <alignment horizontal="center" vertical="center" wrapText="1"/>
    </xf>
    <xf numFmtId="0" fontId="27" fillId="2" borderId="5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166" fontId="12" fillId="0" borderId="19" xfId="0" applyNumberFormat="1" applyFont="1" applyBorder="1" applyAlignment="1" applyProtection="1">
      <alignment horizontal="center" vertical="center" wrapText="1"/>
    </xf>
    <xf numFmtId="166" fontId="12" fillId="5" borderId="19" xfId="0" applyNumberFormat="1" applyFont="1" applyFill="1" applyBorder="1" applyAlignment="1" applyProtection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2" fontId="57" fillId="5" borderId="0" xfId="0" applyNumberFormat="1" applyFont="1" applyFill="1" applyBorder="1" applyAlignment="1" applyProtection="1">
      <alignment horizontal="center" vertical="center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2" fontId="44" fillId="4" borderId="0" xfId="0" applyNumberFormat="1" applyFont="1" applyFill="1" applyBorder="1" applyAlignment="1" applyProtection="1">
      <alignment horizontal="center" vertical="center"/>
      <protection locked="0"/>
    </xf>
    <xf numFmtId="0" fontId="44" fillId="0" borderId="14" xfId="0" applyFont="1" applyFill="1" applyBorder="1" applyAlignment="1" applyProtection="1">
      <alignment horizontal="center" vertical="center"/>
      <protection locked="0"/>
    </xf>
    <xf numFmtId="0" fontId="42" fillId="0" borderId="61" xfId="1" applyFont="1" applyFill="1" applyBorder="1" applyAlignment="1">
      <alignment horizontal="center" vertical="center" wrapText="1"/>
    </xf>
    <xf numFmtId="0" fontId="42" fillId="0" borderId="51" xfId="1" applyFont="1" applyFill="1" applyBorder="1" applyAlignment="1">
      <alignment horizontal="center" vertical="center" wrapText="1"/>
    </xf>
    <xf numFmtId="0" fontId="58" fillId="5" borderId="18" xfId="0" applyFont="1" applyFill="1" applyBorder="1" applyAlignment="1" applyProtection="1">
      <alignment horizontal="center" vertical="center"/>
      <protection locked="0"/>
    </xf>
    <xf numFmtId="2" fontId="12" fillId="0" borderId="6" xfId="0" applyNumberFormat="1" applyFont="1" applyBorder="1" applyAlignment="1" applyProtection="1">
      <alignment horizontal="center" textRotation="90"/>
      <protection locked="0"/>
    </xf>
    <xf numFmtId="2" fontId="12" fillId="0" borderId="5" xfId="0" applyNumberFormat="1" applyFont="1" applyBorder="1" applyAlignment="1" applyProtection="1">
      <alignment horizontal="center" textRotation="90"/>
      <protection locked="0"/>
    </xf>
    <xf numFmtId="2" fontId="59" fillId="5" borderId="5" xfId="0" applyNumberFormat="1" applyFont="1" applyFill="1" applyBorder="1" applyAlignment="1" applyProtection="1">
      <alignment horizontal="center" textRotation="90"/>
      <protection locked="0"/>
    </xf>
    <xf numFmtId="2" fontId="12" fillId="4" borderId="5" xfId="0" applyNumberFormat="1" applyFont="1" applyFill="1" applyBorder="1" applyAlignment="1" applyProtection="1">
      <alignment horizontal="center" textRotation="90"/>
      <protection locked="0"/>
    </xf>
    <xf numFmtId="0" fontId="60" fillId="0" borderId="5" xfId="0" applyFont="1" applyFill="1" applyBorder="1" applyAlignment="1" applyProtection="1">
      <alignment horizontal="center" textRotation="90"/>
      <protection locked="0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17" fillId="3" borderId="31" xfId="0" applyFont="1" applyFill="1" applyBorder="1" applyAlignment="1" applyProtection="1">
      <alignment horizontal="center" vertical="center" wrapText="1"/>
    </xf>
    <xf numFmtId="165" fontId="50" fillId="0" borderId="32" xfId="0" applyNumberFormat="1" applyFont="1" applyFill="1" applyBorder="1" applyAlignment="1" applyProtection="1">
      <alignment horizontal="center" vertical="center"/>
    </xf>
    <xf numFmtId="165" fontId="23" fillId="0" borderId="33" xfId="0" applyNumberFormat="1" applyFont="1" applyFill="1" applyBorder="1" applyAlignment="1" applyProtection="1">
      <alignment horizontal="center" vertical="center"/>
    </xf>
    <xf numFmtId="165" fontId="23" fillId="0" borderId="50" xfId="0" applyNumberFormat="1" applyFont="1" applyFill="1" applyBorder="1" applyAlignment="1" applyProtection="1">
      <alignment horizontal="center" vertical="center"/>
    </xf>
    <xf numFmtId="165" fontId="50" fillId="0" borderId="36" xfId="0" applyNumberFormat="1" applyFont="1" applyFill="1" applyBorder="1" applyAlignment="1" applyProtection="1">
      <alignment horizontal="center" vertical="center"/>
    </xf>
    <xf numFmtId="165" fontId="23" fillId="0" borderId="37" xfId="0" applyNumberFormat="1" applyFont="1" applyFill="1" applyBorder="1" applyAlignment="1" applyProtection="1">
      <alignment horizontal="center" vertical="center"/>
    </xf>
    <xf numFmtId="165" fontId="23" fillId="0" borderId="35" xfId="0" applyNumberFormat="1" applyFont="1" applyFill="1" applyBorder="1" applyAlignment="1" applyProtection="1">
      <alignment horizontal="center" vertical="center"/>
    </xf>
    <xf numFmtId="165" fontId="50" fillId="0" borderId="47" xfId="0" applyNumberFormat="1" applyFont="1" applyFill="1" applyBorder="1" applyAlignment="1" applyProtection="1">
      <alignment horizontal="center" vertical="center"/>
    </xf>
    <xf numFmtId="165" fontId="23" fillId="0" borderId="48" xfId="0" applyNumberFormat="1" applyFont="1" applyFill="1" applyBorder="1" applyAlignment="1" applyProtection="1">
      <alignment horizontal="center" vertical="center"/>
    </xf>
    <xf numFmtId="165" fontId="23" fillId="0" borderId="49" xfId="0" applyNumberFormat="1" applyFont="1" applyFill="1" applyBorder="1" applyAlignment="1" applyProtection="1">
      <alignment horizontal="center" vertical="center"/>
    </xf>
    <xf numFmtId="165" fontId="13" fillId="0" borderId="14" xfId="0" applyNumberFormat="1" applyFont="1" applyBorder="1" applyAlignment="1" applyProtection="1">
      <alignment horizontal="center" vertical="center"/>
    </xf>
    <xf numFmtId="165" fontId="13" fillId="0" borderId="21" xfId="0" applyNumberFormat="1" applyFont="1" applyBorder="1" applyAlignment="1" applyProtection="1">
      <alignment horizontal="center" vertical="center"/>
    </xf>
    <xf numFmtId="165" fontId="13" fillId="0" borderId="4" xfId="0" applyNumberFormat="1" applyFont="1" applyFill="1" applyBorder="1" applyAlignment="1" applyProtection="1">
      <alignment horizontal="center" vertical="center"/>
    </xf>
    <xf numFmtId="165" fontId="13" fillId="0" borderId="0" xfId="0" applyNumberFormat="1" applyFont="1" applyBorder="1" applyAlignment="1" applyProtection="1">
      <alignment horizontal="center" vertical="center"/>
    </xf>
    <xf numFmtId="165" fontId="13" fillId="0" borderId="9" xfId="0" applyNumberFormat="1" applyFont="1" applyBorder="1" applyAlignment="1" applyProtection="1">
      <alignment horizontal="center" vertical="center"/>
    </xf>
    <xf numFmtId="165" fontId="13" fillId="0" borderId="13" xfId="0" applyNumberFormat="1" applyFont="1" applyBorder="1" applyAlignment="1" applyProtection="1">
      <alignment horizontal="center" vertical="center"/>
    </xf>
    <xf numFmtId="165" fontId="13" fillId="0" borderId="4" xfId="0" applyNumberFormat="1" applyFont="1" applyBorder="1" applyAlignment="1" applyProtection="1">
      <alignment horizontal="center" vertical="center"/>
    </xf>
    <xf numFmtId="165" fontId="9" fillId="0" borderId="65" xfId="0" applyNumberFormat="1" applyFont="1" applyFill="1" applyBorder="1" applyAlignment="1" applyProtection="1">
      <alignment horizontal="center" vertical="center"/>
    </xf>
    <xf numFmtId="165" fontId="9" fillId="0" borderId="73" xfId="0" applyNumberFormat="1" applyFont="1" applyFill="1" applyBorder="1" applyAlignment="1" applyProtection="1">
      <alignment horizontal="center" vertical="center"/>
    </xf>
    <xf numFmtId="0" fontId="0" fillId="3" borderId="0" xfId="0" applyFill="1"/>
    <xf numFmtId="0" fontId="0" fillId="3" borderId="0" xfId="0" applyFill="1" applyBorder="1" applyProtection="1"/>
    <xf numFmtId="0" fontId="49" fillId="3" borderId="9" xfId="0" applyFont="1" applyFill="1" applyBorder="1" applyAlignment="1" applyProtection="1">
      <alignment vertical="center"/>
    </xf>
    <xf numFmtId="0" fontId="63" fillId="3" borderId="9" xfId="0" applyFont="1" applyFill="1" applyBorder="1" applyAlignment="1" applyProtection="1">
      <alignment vertical="center"/>
    </xf>
    <xf numFmtId="0" fontId="54" fillId="3" borderId="9" xfId="0" applyFont="1" applyFill="1" applyBorder="1" applyAlignment="1" applyProtection="1">
      <alignment vertical="center"/>
    </xf>
    <xf numFmtId="0" fontId="62" fillId="3" borderId="0" xfId="0" applyFont="1" applyFill="1" applyBorder="1" applyAlignment="1" applyProtection="1">
      <alignment vertical="center"/>
    </xf>
    <xf numFmtId="0" fontId="63" fillId="3" borderId="19" xfId="0" applyFont="1" applyFill="1" applyBorder="1" applyAlignment="1" applyProtection="1">
      <alignment vertical="center"/>
    </xf>
    <xf numFmtId="165" fontId="9" fillId="0" borderId="79" xfId="0" applyNumberFormat="1" applyFont="1" applyBorder="1" applyAlignment="1" applyProtection="1">
      <alignment horizontal="center" vertical="center"/>
      <protection locked="0"/>
    </xf>
    <xf numFmtId="165" fontId="9" fillId="0" borderId="81" xfId="0" applyNumberFormat="1" applyFont="1" applyBorder="1" applyAlignment="1" applyProtection="1">
      <alignment horizontal="center" vertical="center"/>
      <protection locked="0"/>
    </xf>
    <xf numFmtId="165" fontId="9" fillId="0" borderId="83" xfId="0" applyNumberFormat="1" applyFont="1" applyBorder="1" applyAlignment="1" applyProtection="1">
      <alignment horizontal="center" vertical="center"/>
      <protection locked="0"/>
    </xf>
    <xf numFmtId="165" fontId="28" fillId="0" borderId="78" xfId="0" applyNumberFormat="1" applyFont="1" applyBorder="1" applyAlignment="1" applyProtection="1">
      <alignment horizontal="center" vertical="center"/>
      <protection locked="0"/>
    </xf>
    <xf numFmtId="165" fontId="28" fillId="0" borderId="80" xfId="0" applyNumberFormat="1" applyFont="1" applyBorder="1" applyAlignment="1" applyProtection="1">
      <alignment horizontal="center" vertical="center"/>
      <protection locked="0"/>
    </xf>
    <xf numFmtId="165" fontId="28" fillId="0" borderId="82" xfId="0" applyNumberFormat="1" applyFont="1" applyBorder="1" applyAlignment="1" applyProtection="1">
      <alignment horizontal="center" vertical="center"/>
      <protection locked="0"/>
    </xf>
    <xf numFmtId="0" fontId="9" fillId="0" borderId="77" xfId="0" applyFont="1" applyBorder="1" applyAlignment="1">
      <alignment horizontal="center" textRotation="90"/>
    </xf>
    <xf numFmtId="0" fontId="28" fillId="0" borderId="76" xfId="0" applyFont="1" applyBorder="1" applyAlignment="1">
      <alignment horizontal="center" textRotation="90" wrapText="1"/>
    </xf>
    <xf numFmtId="14" fontId="12" fillId="0" borderId="20" xfId="0" applyNumberFormat="1" applyFont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 applyProtection="1">
      <alignment horizontal="center" vertical="center" wrapText="1"/>
    </xf>
    <xf numFmtId="14" fontId="12" fillId="0" borderId="19" xfId="0" applyNumberFormat="1" applyFont="1" applyBorder="1" applyAlignment="1" applyProtection="1">
      <alignment horizontal="center" vertical="center" wrapText="1"/>
    </xf>
    <xf numFmtId="14" fontId="12" fillId="0" borderId="28" xfId="0" applyNumberFormat="1" applyFont="1" applyBorder="1" applyAlignment="1" applyProtection="1">
      <alignment horizontal="center" vertical="center" wrapText="1"/>
    </xf>
    <xf numFmtId="164" fontId="12" fillId="0" borderId="8" xfId="0" applyNumberFormat="1" applyFont="1" applyBorder="1" applyAlignment="1" applyProtection="1">
      <alignment horizontal="center" vertical="center" wrapText="1"/>
    </xf>
    <xf numFmtId="165" fontId="33" fillId="3" borderId="0" xfId="0" applyNumberFormat="1" applyFont="1" applyFill="1" applyBorder="1" applyAlignment="1" applyProtection="1">
      <alignment horizontal="center" vertical="center"/>
    </xf>
    <xf numFmtId="165" fontId="35" fillId="3" borderId="0" xfId="0" applyNumberFormat="1" applyFont="1" applyFill="1" applyBorder="1" applyAlignment="1" applyProtection="1">
      <alignment horizontal="center" vertical="center"/>
    </xf>
    <xf numFmtId="49" fontId="13" fillId="3" borderId="4" xfId="0" applyNumberFormat="1" applyFont="1" applyFill="1" applyBorder="1" applyAlignment="1" applyProtection="1">
      <alignment vertical="center" wrapText="1"/>
    </xf>
    <xf numFmtId="0" fontId="0" fillId="3" borderId="4" xfId="0" applyFill="1" applyBorder="1" applyProtection="1"/>
    <xf numFmtId="2" fontId="12" fillId="0" borderId="5" xfId="0" applyNumberFormat="1" applyFont="1" applyFill="1" applyBorder="1" applyAlignment="1" applyProtection="1">
      <alignment horizontal="center" textRotation="90"/>
      <protection locked="0"/>
    </xf>
    <xf numFmtId="0" fontId="61" fillId="0" borderId="36" xfId="0" applyFont="1" applyFill="1" applyBorder="1" applyAlignment="1" applyProtection="1">
      <alignment horizontal="center" vertical="center"/>
      <protection locked="0"/>
    </xf>
    <xf numFmtId="0" fontId="61" fillId="0" borderId="39" xfId="0" applyFont="1" applyFill="1" applyBorder="1" applyAlignment="1" applyProtection="1">
      <alignment horizontal="center" vertical="center"/>
      <protection locked="0"/>
    </xf>
    <xf numFmtId="0" fontId="61" fillId="0" borderId="37" xfId="0" applyFont="1" applyFill="1" applyBorder="1" applyAlignment="1" applyProtection="1">
      <alignment horizontal="center" vertical="center"/>
      <protection locked="0"/>
    </xf>
    <xf numFmtId="0" fontId="61" fillId="0" borderId="59" xfId="0" applyFont="1" applyFill="1" applyBorder="1" applyAlignment="1" applyProtection="1">
      <alignment horizontal="center" vertical="center"/>
      <protection locked="0"/>
    </xf>
    <xf numFmtId="0" fontId="61" fillId="0" borderId="57" xfId="0" applyFont="1" applyFill="1" applyBorder="1" applyAlignment="1" applyProtection="1">
      <alignment horizontal="center" vertical="center"/>
      <protection locked="0"/>
    </xf>
    <xf numFmtId="0" fontId="61" fillId="0" borderId="18" xfId="0" applyFont="1" applyFill="1" applyBorder="1" applyAlignment="1" applyProtection="1">
      <alignment horizontal="center" vertical="center"/>
      <protection locked="0"/>
    </xf>
    <xf numFmtId="0" fontId="61" fillId="0" borderId="23" xfId="0" applyFont="1" applyFill="1" applyBorder="1" applyAlignment="1" applyProtection="1">
      <alignment horizontal="center" vertical="center"/>
      <protection locked="0"/>
    </xf>
    <xf numFmtId="0" fontId="61" fillId="0" borderId="32" xfId="0" applyFont="1" applyFill="1" applyBorder="1" applyAlignment="1" applyProtection="1">
      <alignment horizontal="center" vertical="center"/>
      <protection locked="0"/>
    </xf>
    <xf numFmtId="0" fontId="61" fillId="0" borderId="34" xfId="0" applyFont="1" applyFill="1" applyBorder="1" applyAlignment="1" applyProtection="1">
      <alignment horizontal="center" vertical="center"/>
      <protection locked="0"/>
    </xf>
    <xf numFmtId="0" fontId="61" fillId="0" borderId="33" xfId="0" applyFont="1" applyFill="1" applyBorder="1" applyAlignment="1" applyProtection="1">
      <alignment horizontal="center" vertical="center"/>
      <protection locked="0"/>
    </xf>
    <xf numFmtId="0" fontId="61" fillId="0" borderId="58" xfId="0" applyFont="1" applyFill="1" applyBorder="1" applyAlignment="1" applyProtection="1">
      <alignment horizontal="center" vertical="center"/>
      <protection locked="0"/>
    </xf>
    <xf numFmtId="0" fontId="61" fillId="0" borderId="17" xfId="0" applyFont="1" applyFill="1" applyBorder="1" applyAlignment="1" applyProtection="1">
      <alignment horizontal="center" vertical="center"/>
      <protection locked="0"/>
    </xf>
    <xf numFmtId="165" fontId="6" fillId="0" borderId="50" xfId="0" applyNumberFormat="1" applyFont="1" applyFill="1" applyBorder="1" applyAlignment="1" applyProtection="1">
      <alignment horizontal="center" vertical="center"/>
    </xf>
    <xf numFmtId="9" fontId="50" fillId="0" borderId="22" xfId="4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49" fontId="9" fillId="6" borderId="65" xfId="0" applyNumberFormat="1" applyFont="1" applyFill="1" applyBorder="1" applyAlignment="1" applyProtection="1">
      <alignment horizontal="center" vertical="center"/>
      <protection locked="0"/>
    </xf>
    <xf numFmtId="165" fontId="12" fillId="6" borderId="84" xfId="0" applyNumberFormat="1" applyFont="1" applyFill="1" applyBorder="1" applyAlignment="1" applyProtection="1">
      <alignment horizontal="center" vertical="center"/>
      <protection locked="0"/>
    </xf>
    <xf numFmtId="165" fontId="12" fillId="6" borderId="85" xfId="0" applyNumberFormat="1" applyFont="1" applyFill="1" applyBorder="1" applyAlignment="1" applyProtection="1">
      <alignment horizontal="center" vertical="center"/>
      <protection locked="0"/>
    </xf>
    <xf numFmtId="165" fontId="12" fillId="6" borderId="86" xfId="0" applyNumberFormat="1" applyFont="1" applyFill="1" applyBorder="1" applyAlignment="1" applyProtection="1">
      <alignment horizontal="center" vertical="center"/>
      <protection locked="0"/>
    </xf>
    <xf numFmtId="165" fontId="12" fillId="6" borderId="87" xfId="0" applyNumberFormat="1" applyFont="1" applyFill="1" applyBorder="1" applyAlignment="1" applyProtection="1">
      <alignment horizontal="center" vertical="center"/>
      <protection locked="0"/>
    </xf>
    <xf numFmtId="165" fontId="12" fillId="6" borderId="88" xfId="0" applyNumberFormat="1" applyFont="1" applyFill="1" applyBorder="1" applyAlignment="1" applyProtection="1">
      <alignment horizontal="center" vertical="center"/>
      <protection locked="0"/>
    </xf>
    <xf numFmtId="165" fontId="12" fillId="6" borderId="89" xfId="0" applyNumberFormat="1" applyFont="1" applyFill="1" applyBorder="1" applyAlignment="1" applyProtection="1">
      <alignment horizontal="center" vertical="center"/>
      <protection locked="0"/>
    </xf>
    <xf numFmtId="9" fontId="50" fillId="6" borderId="48" xfId="4" applyFont="1" applyFill="1" applyBorder="1" applyAlignment="1" applyProtection="1">
      <alignment horizontal="center" vertical="center"/>
      <protection locked="0"/>
    </xf>
    <xf numFmtId="9" fontId="50" fillId="6" borderId="22" xfId="4" applyFont="1" applyFill="1" applyBorder="1" applyAlignment="1" applyProtection="1">
      <alignment horizontal="center" vertical="center"/>
      <protection locked="0"/>
    </xf>
    <xf numFmtId="165" fontId="13" fillId="6" borderId="32" xfId="0" applyNumberFormat="1" applyFont="1" applyFill="1" applyBorder="1" applyAlignment="1" applyProtection="1">
      <alignment horizontal="center" vertical="center"/>
      <protection locked="0"/>
    </xf>
    <xf numFmtId="165" fontId="13" fillId="6" borderId="34" xfId="0" applyNumberFormat="1" applyFont="1" applyFill="1" applyBorder="1" applyAlignment="1" applyProtection="1">
      <alignment horizontal="center" vertical="center"/>
      <protection locked="0"/>
    </xf>
    <xf numFmtId="165" fontId="13" fillId="6" borderId="53" xfId="0" applyNumberFormat="1" applyFont="1" applyFill="1" applyBorder="1" applyAlignment="1" applyProtection="1">
      <alignment horizontal="center" vertical="center"/>
      <protection locked="0"/>
    </xf>
    <xf numFmtId="165" fontId="13" fillId="6" borderId="52" xfId="0" applyNumberFormat="1" applyFont="1" applyFill="1" applyBorder="1" applyAlignment="1" applyProtection="1">
      <alignment horizontal="center" vertical="center"/>
      <protection locked="0"/>
    </xf>
    <xf numFmtId="165" fontId="13" fillId="6" borderId="36" xfId="0" applyNumberFormat="1" applyFont="1" applyFill="1" applyBorder="1" applyAlignment="1" applyProtection="1">
      <alignment horizontal="center" vertical="center"/>
      <protection locked="0"/>
    </xf>
    <xf numFmtId="165" fontId="13" fillId="6" borderId="39" xfId="0" applyNumberFormat="1" applyFont="1" applyFill="1" applyBorder="1" applyAlignment="1" applyProtection="1">
      <alignment horizontal="center" vertical="center"/>
      <protection locked="0"/>
    </xf>
    <xf numFmtId="165" fontId="13" fillId="6" borderId="37" xfId="0" applyNumberFormat="1" applyFont="1" applyFill="1" applyBorder="1" applyAlignment="1" applyProtection="1">
      <alignment horizontal="center" vertical="center"/>
      <protection locked="0"/>
    </xf>
    <xf numFmtId="165" fontId="13" fillId="6" borderId="38" xfId="0" applyNumberFormat="1" applyFont="1" applyFill="1" applyBorder="1" applyAlignment="1" applyProtection="1">
      <alignment horizontal="center" vertical="center"/>
      <protection locked="0"/>
    </xf>
    <xf numFmtId="165" fontId="13" fillId="6" borderId="47" xfId="0" applyNumberFormat="1" applyFont="1" applyFill="1" applyBorder="1" applyAlignment="1" applyProtection="1">
      <alignment horizontal="center" vertical="center"/>
      <protection locked="0"/>
    </xf>
    <xf numFmtId="165" fontId="13" fillId="6" borderId="25" xfId="0" applyNumberFormat="1" applyFont="1" applyFill="1" applyBorder="1" applyAlignment="1" applyProtection="1">
      <alignment horizontal="center" vertical="center"/>
      <protection locked="0"/>
    </xf>
    <xf numFmtId="165" fontId="13" fillId="6" borderId="91" xfId="0" applyNumberFormat="1" applyFont="1" applyFill="1" applyBorder="1" applyAlignment="1" applyProtection="1">
      <alignment horizontal="center" vertical="center"/>
      <protection locked="0"/>
    </xf>
    <xf numFmtId="0" fontId="0" fillId="6" borderId="45" xfId="0" applyFill="1" applyBorder="1" applyAlignment="1" applyProtection="1">
      <alignment horizontal="center" vertical="center"/>
      <protection locked="0"/>
    </xf>
    <xf numFmtId="0" fontId="0" fillId="6" borderId="29" xfId="0" applyFill="1" applyBorder="1" applyAlignment="1" applyProtection="1">
      <alignment horizontal="center" vertical="center"/>
      <protection locked="0"/>
    </xf>
    <xf numFmtId="0" fontId="0" fillId="6" borderId="30" xfId="0" applyFill="1" applyBorder="1" applyAlignment="1" applyProtection="1">
      <alignment horizontal="center" vertical="center"/>
      <protection locked="0"/>
    </xf>
    <xf numFmtId="0" fontId="17" fillId="6" borderId="31" xfId="0" applyFont="1" applyFill="1" applyBorder="1" applyAlignment="1" applyProtection="1">
      <alignment horizontal="center" vertical="center" wrapText="1"/>
    </xf>
    <xf numFmtId="0" fontId="3" fillId="6" borderId="54" xfId="0" applyNumberFormat="1" applyFont="1" applyFill="1" applyBorder="1" applyAlignment="1" applyProtection="1">
      <alignment horizontal="center" vertical="center"/>
      <protection locked="0"/>
    </xf>
    <xf numFmtId="0" fontId="3" fillId="6" borderId="35" xfId="0" applyNumberFormat="1" applyFont="1" applyFill="1" applyBorder="1" applyAlignment="1" applyProtection="1">
      <alignment horizontal="center" vertical="center"/>
      <protection locked="0"/>
    </xf>
    <xf numFmtId="0" fontId="19" fillId="6" borderId="35" xfId="0" applyFont="1" applyFill="1" applyBorder="1" applyAlignment="1" applyProtection="1">
      <alignment horizontal="center" vertical="center"/>
      <protection locked="0"/>
    </xf>
    <xf numFmtId="0" fontId="3" fillId="6" borderId="22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left" vertical="center" wrapText="1"/>
    </xf>
    <xf numFmtId="0" fontId="70" fillId="3" borderId="73" xfId="0" applyFont="1" applyFill="1" applyBorder="1" applyAlignment="1" applyProtection="1">
      <alignment horizontal="right" vertical="center"/>
    </xf>
    <xf numFmtId="0" fontId="70" fillId="3" borderId="8" xfId="0" applyFont="1" applyFill="1" applyBorder="1" applyAlignment="1" applyProtection="1">
      <alignment horizontal="right" vertical="center"/>
    </xf>
    <xf numFmtId="1" fontId="13" fillId="0" borderId="47" xfId="0" applyNumberFormat="1" applyFont="1" applyFill="1" applyBorder="1" applyAlignment="1" applyProtection="1">
      <alignment horizontal="center" vertical="center" wrapText="1"/>
    </xf>
    <xf numFmtId="1" fontId="13" fillId="0" borderId="25" xfId="0" applyNumberFormat="1" applyFont="1" applyFill="1" applyBorder="1" applyAlignment="1" applyProtection="1">
      <alignment horizontal="center" vertical="center" wrapText="1"/>
    </xf>
    <xf numFmtId="0" fontId="13" fillId="6" borderId="36" xfId="0" applyFont="1" applyFill="1" applyBorder="1" applyAlignment="1" applyProtection="1">
      <alignment horizontal="center" vertical="center"/>
      <protection locked="0"/>
    </xf>
    <xf numFmtId="0" fontId="13" fillId="6" borderId="39" xfId="0" applyFont="1" applyFill="1" applyBorder="1" applyAlignment="1" applyProtection="1">
      <alignment horizontal="center" vertical="center"/>
      <protection locked="0"/>
    </xf>
    <xf numFmtId="165" fontId="13" fillId="6" borderId="48" xfId="0" applyNumberFormat="1" applyFont="1" applyFill="1" applyBorder="1" applyAlignment="1" applyProtection="1">
      <alignment horizontal="center" vertical="center"/>
      <protection locked="0"/>
    </xf>
    <xf numFmtId="0" fontId="0" fillId="6" borderId="46" xfId="0" applyFill="1" applyBorder="1" applyAlignment="1" applyProtection="1">
      <alignment horizontal="center" vertical="center"/>
      <protection locked="0"/>
    </xf>
    <xf numFmtId="0" fontId="33" fillId="6" borderId="63" xfId="0" applyFont="1" applyFill="1" applyBorder="1" applyAlignment="1" applyProtection="1">
      <alignment horizontal="center" vertical="center"/>
      <protection locked="0"/>
    </xf>
    <xf numFmtId="0" fontId="33" fillId="6" borderId="58" xfId="0" applyFont="1" applyFill="1" applyBorder="1" applyAlignment="1" applyProtection="1">
      <alignment horizontal="center" vertical="center"/>
      <protection locked="0"/>
    </xf>
    <xf numFmtId="0" fontId="25" fillId="6" borderId="63" xfId="0" applyFont="1" applyFill="1" applyBorder="1" applyAlignment="1" applyProtection="1">
      <alignment horizontal="center" vertical="center"/>
      <protection locked="0"/>
    </xf>
    <xf numFmtId="0" fontId="25" fillId="6" borderId="58" xfId="0" applyFont="1" applyFill="1" applyBorder="1" applyAlignment="1" applyProtection="1">
      <alignment horizontal="center" vertical="center"/>
      <protection locked="0"/>
    </xf>
    <xf numFmtId="1" fontId="8" fillId="6" borderId="41" xfId="0" applyNumberFormat="1" applyFont="1" applyFill="1" applyBorder="1" applyAlignment="1" applyProtection="1">
      <alignment horizontal="center" vertical="center"/>
      <protection locked="0"/>
    </xf>
    <xf numFmtId="1" fontId="8" fillId="6" borderId="57" xfId="0" applyNumberFormat="1" applyFont="1" applyFill="1" applyBorder="1" applyAlignment="1" applyProtection="1">
      <alignment horizontal="center" vertical="center"/>
      <protection locked="0"/>
    </xf>
    <xf numFmtId="165" fontId="13" fillId="6" borderId="53" xfId="0" applyNumberFormat="1" applyFont="1" applyFill="1" applyBorder="1" applyAlignment="1" applyProtection="1">
      <alignment vertical="center"/>
      <protection locked="0"/>
    </xf>
    <xf numFmtId="165" fontId="13" fillId="6" borderId="52" xfId="0" applyNumberFormat="1" applyFont="1" applyFill="1" applyBorder="1" applyAlignment="1" applyProtection="1">
      <alignment vertical="center"/>
      <protection locked="0"/>
    </xf>
    <xf numFmtId="165" fontId="13" fillId="6" borderId="39" xfId="0" applyNumberFormat="1" applyFont="1" applyFill="1" applyBorder="1" applyAlignment="1" applyProtection="1">
      <alignment vertical="center"/>
      <protection locked="0"/>
    </xf>
    <xf numFmtId="165" fontId="13" fillId="6" borderId="37" xfId="0" applyNumberFormat="1" applyFont="1" applyFill="1" applyBorder="1" applyAlignment="1" applyProtection="1">
      <alignment vertical="center"/>
      <protection locked="0"/>
    </xf>
    <xf numFmtId="165" fontId="13" fillId="6" borderId="48" xfId="0" applyNumberFormat="1" applyFont="1" applyFill="1" applyBorder="1" applyAlignment="1" applyProtection="1">
      <alignment vertical="center"/>
      <protection locked="0"/>
    </xf>
    <xf numFmtId="1" fontId="13" fillId="0" borderId="47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3" fillId="6" borderId="47" xfId="0" applyNumberFormat="1" applyFont="1" applyFill="1" applyBorder="1" applyAlignment="1" applyProtection="1">
      <alignment vertical="center"/>
      <protection locked="0"/>
    </xf>
    <xf numFmtId="165" fontId="13" fillId="6" borderId="25" xfId="0" applyNumberFormat="1" applyFont="1" applyFill="1" applyBorder="1" applyAlignment="1" applyProtection="1">
      <alignment vertical="center"/>
      <protection locked="0"/>
    </xf>
    <xf numFmtId="165" fontId="13" fillId="6" borderId="36" xfId="0" applyNumberFormat="1" applyFont="1" applyFill="1" applyBorder="1" applyAlignment="1" applyProtection="1">
      <alignment vertical="center"/>
      <protection locked="0"/>
    </xf>
    <xf numFmtId="0" fontId="38" fillId="3" borderId="59" xfId="2" applyFont="1" applyFill="1" applyBorder="1" applyAlignment="1" applyProtection="1">
      <alignment horizontal="center" vertical="center"/>
    </xf>
    <xf numFmtId="0" fontId="38" fillId="3" borderId="38" xfId="2" applyFont="1" applyFill="1" applyBorder="1" applyAlignment="1" applyProtection="1">
      <alignment horizontal="right" vertical="center"/>
    </xf>
    <xf numFmtId="0" fontId="38" fillId="3" borderId="70" xfId="2" applyFont="1" applyFill="1" applyBorder="1" applyAlignment="1" applyProtection="1">
      <alignment horizontal="left" vertical="center"/>
    </xf>
    <xf numFmtId="1" fontId="38" fillId="3" borderId="70" xfId="2" applyNumberFormat="1" applyFont="1" applyFill="1" applyBorder="1" applyAlignment="1" applyProtection="1">
      <alignment horizontal="left" vertical="center"/>
    </xf>
    <xf numFmtId="170" fontId="50" fillId="6" borderId="58" xfId="0" applyNumberFormat="1" applyFont="1" applyFill="1" applyBorder="1" applyAlignment="1" applyProtection="1">
      <alignment horizontal="center" vertical="center"/>
      <protection locked="0"/>
    </xf>
    <xf numFmtId="0" fontId="50" fillId="6" borderId="57" xfId="0" applyNumberFormat="1" applyFont="1" applyFill="1" applyBorder="1" applyAlignment="1" applyProtection="1">
      <alignment horizontal="left" vertical="center"/>
      <protection locked="0"/>
    </xf>
    <xf numFmtId="170" fontId="50" fillId="6" borderId="17" xfId="0" applyNumberFormat="1" applyFont="1" applyFill="1" applyBorder="1" applyAlignment="1" applyProtection="1">
      <alignment horizontal="center" vertical="center"/>
      <protection locked="0"/>
    </xf>
    <xf numFmtId="0" fontId="50" fillId="6" borderId="23" xfId="0" applyNumberFormat="1" applyFont="1" applyFill="1" applyBorder="1" applyAlignment="1" applyProtection="1">
      <alignment horizontal="left" vertical="center"/>
      <protection locked="0"/>
    </xf>
    <xf numFmtId="165" fontId="13" fillId="6" borderId="101" xfId="0" applyNumberFormat="1" applyFont="1" applyFill="1" applyBorder="1" applyAlignment="1" applyProtection="1">
      <alignment horizontal="center" vertical="center"/>
      <protection locked="0"/>
    </xf>
    <xf numFmtId="165" fontId="13" fillId="6" borderId="102" xfId="0" applyNumberFormat="1" applyFont="1" applyFill="1" applyBorder="1" applyAlignment="1" applyProtection="1">
      <alignment horizontal="center" vertical="center"/>
      <protection locked="0"/>
    </xf>
    <xf numFmtId="165" fontId="13" fillId="0" borderId="103" xfId="0" applyNumberFormat="1" applyFont="1" applyFill="1" applyBorder="1" applyAlignment="1" applyProtection="1">
      <alignment horizontal="center" vertical="center"/>
    </xf>
    <xf numFmtId="1" fontId="56" fillId="6" borderId="104" xfId="0" applyNumberFormat="1" applyFont="1" applyFill="1" applyBorder="1" applyAlignment="1" applyProtection="1">
      <alignment horizontal="center" vertical="center"/>
      <protection locked="0"/>
    </xf>
    <xf numFmtId="165" fontId="13" fillId="0" borderId="105" xfId="0" applyNumberFormat="1" applyFont="1" applyFill="1" applyBorder="1" applyAlignment="1" applyProtection="1">
      <alignment horizontal="center" vertical="center"/>
    </xf>
    <xf numFmtId="1" fontId="56" fillId="6" borderId="106" xfId="0" applyNumberFormat="1" applyFont="1" applyFill="1" applyBorder="1" applyAlignment="1" applyProtection="1">
      <alignment horizontal="center" vertical="center"/>
      <protection locked="0"/>
    </xf>
    <xf numFmtId="165" fontId="13" fillId="0" borderId="107" xfId="0" applyNumberFormat="1" applyFont="1" applyFill="1" applyBorder="1" applyAlignment="1" applyProtection="1">
      <alignment horizontal="center" vertical="center"/>
    </xf>
    <xf numFmtId="1" fontId="56" fillId="6" borderId="108" xfId="0" applyNumberFormat="1" applyFont="1" applyFill="1" applyBorder="1" applyAlignment="1" applyProtection="1">
      <alignment horizontal="center" vertical="center"/>
      <protection locked="0"/>
    </xf>
    <xf numFmtId="165" fontId="13" fillId="0" borderId="109" xfId="0" applyNumberFormat="1" applyFont="1" applyFill="1" applyBorder="1" applyAlignment="1" applyProtection="1">
      <alignment horizontal="center" vertical="center"/>
    </xf>
    <xf numFmtId="165" fontId="13" fillId="6" borderId="110" xfId="0" applyNumberFormat="1" applyFont="1" applyFill="1" applyBorder="1" applyAlignment="1" applyProtection="1">
      <alignment horizontal="center" vertical="center"/>
      <protection locked="0"/>
    </xf>
    <xf numFmtId="0" fontId="23" fillId="0" borderId="35" xfId="0" applyNumberFormat="1" applyFont="1" applyFill="1" applyBorder="1" applyAlignment="1" applyProtection="1">
      <alignment horizontal="center" vertical="center"/>
    </xf>
    <xf numFmtId="170" fontId="50" fillId="0" borderId="40" xfId="0" applyNumberFormat="1" applyFont="1" applyFill="1" applyBorder="1" applyAlignment="1" applyProtection="1">
      <alignment horizontal="center" vertical="center"/>
    </xf>
    <xf numFmtId="0" fontId="50" fillId="0" borderId="41" xfId="0" applyNumberFormat="1" applyFont="1" applyFill="1" applyBorder="1" applyAlignment="1" applyProtection="1">
      <alignment horizontal="left" vertical="center"/>
    </xf>
    <xf numFmtId="170" fontId="50" fillId="0" borderId="58" xfId="0" applyNumberFormat="1" applyFont="1" applyFill="1" applyBorder="1" applyAlignment="1" applyProtection="1">
      <alignment horizontal="center" vertical="center"/>
    </xf>
    <xf numFmtId="0" fontId="50" fillId="0" borderId="57" xfId="0" applyNumberFormat="1" applyFont="1" applyFill="1" applyBorder="1" applyAlignment="1" applyProtection="1">
      <alignment horizontal="left" vertical="center"/>
    </xf>
    <xf numFmtId="170" fontId="50" fillId="0" borderId="17" xfId="0" applyNumberFormat="1" applyFont="1" applyFill="1" applyBorder="1" applyAlignment="1" applyProtection="1">
      <alignment horizontal="center" vertical="center"/>
    </xf>
    <xf numFmtId="0" fontId="50" fillId="0" borderId="23" xfId="0" applyNumberFormat="1" applyFont="1" applyFill="1" applyBorder="1" applyAlignment="1" applyProtection="1">
      <alignment horizontal="left" vertical="center"/>
    </xf>
    <xf numFmtId="0" fontId="41" fillId="0" borderId="24" xfId="0" applyFont="1" applyFill="1" applyBorder="1" applyAlignment="1" applyProtection="1">
      <alignment horizontal="center" vertical="center"/>
    </xf>
    <xf numFmtId="1" fontId="27" fillId="0" borderId="41" xfId="0" applyNumberFormat="1" applyFont="1" applyFill="1" applyBorder="1" applyAlignment="1" applyProtection="1">
      <alignment horizontal="center" vertical="center"/>
    </xf>
    <xf numFmtId="0" fontId="41" fillId="0" borderId="59" xfId="0" applyFont="1" applyFill="1" applyBorder="1" applyAlignment="1" applyProtection="1">
      <alignment horizontal="center" vertical="center"/>
    </xf>
    <xf numFmtId="1" fontId="27" fillId="0" borderId="57" xfId="0" applyNumberFormat="1" applyFont="1" applyFill="1" applyBorder="1" applyAlignment="1" applyProtection="1">
      <alignment horizontal="center" vertical="center"/>
    </xf>
    <xf numFmtId="0" fontId="41" fillId="0" borderId="18" xfId="0" applyFont="1" applyFill="1" applyBorder="1" applyAlignment="1" applyProtection="1">
      <alignment horizontal="center" vertical="center"/>
    </xf>
    <xf numFmtId="1" fontId="27" fillId="0" borderId="23" xfId="0" applyNumberFormat="1" applyFont="1" applyFill="1" applyBorder="1" applyAlignment="1" applyProtection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8" xfId="0" applyFont="1" applyFill="1" applyBorder="1" applyAlignment="1" applyProtection="1">
      <alignment horizontal="center" vertical="center"/>
    </xf>
    <xf numFmtId="0" fontId="19" fillId="0" borderId="17" xfId="0" applyFont="1" applyFill="1" applyBorder="1" applyAlignment="1" applyProtection="1">
      <alignment horizontal="center" vertical="center"/>
    </xf>
    <xf numFmtId="165" fontId="3" fillId="4" borderId="40" xfId="0" applyNumberFormat="1" applyFont="1" applyFill="1" applyBorder="1" applyAlignment="1" applyProtection="1">
      <alignment horizontal="center" vertical="center"/>
    </xf>
    <xf numFmtId="165" fontId="3" fillId="4" borderId="58" xfId="0" applyNumberFormat="1" applyFont="1" applyFill="1" applyBorder="1" applyAlignment="1" applyProtection="1">
      <alignment horizontal="center" vertical="center"/>
    </xf>
    <xf numFmtId="165" fontId="3" fillId="4" borderId="17" xfId="0" applyNumberFormat="1" applyFont="1" applyFill="1" applyBorder="1" applyAlignment="1" applyProtection="1">
      <alignment horizontal="center" vertical="center"/>
    </xf>
    <xf numFmtId="2" fontId="44" fillId="6" borderId="111" xfId="0" applyNumberFormat="1" applyFont="1" applyFill="1" applyBorder="1" applyAlignment="1" applyProtection="1">
      <alignment horizontal="center" vertical="center"/>
      <protection locked="0"/>
    </xf>
    <xf numFmtId="2" fontId="44" fillId="6" borderId="112" xfId="0" applyNumberFormat="1" applyFont="1" applyFill="1" applyBorder="1" applyAlignment="1" applyProtection="1">
      <alignment horizontal="center" vertical="center"/>
      <protection locked="0"/>
    </xf>
    <xf numFmtId="2" fontId="14" fillId="6" borderId="113" xfId="0" applyNumberFormat="1" applyFont="1" applyFill="1" applyBorder="1" applyAlignment="1" applyProtection="1">
      <alignment horizontal="center" vertical="center"/>
      <protection locked="0"/>
    </xf>
    <xf numFmtId="2" fontId="44" fillId="6" borderId="114" xfId="0" applyNumberFormat="1" applyFont="1" applyFill="1" applyBorder="1" applyAlignment="1" applyProtection="1">
      <alignment horizontal="center" vertical="center"/>
      <protection locked="0"/>
    </xf>
    <xf numFmtId="2" fontId="44" fillId="6" borderId="115" xfId="0" applyNumberFormat="1" applyFont="1" applyFill="1" applyBorder="1" applyAlignment="1" applyProtection="1">
      <alignment horizontal="center" vertical="center"/>
      <protection locked="0"/>
    </xf>
    <xf numFmtId="2" fontId="44" fillId="6" borderId="116" xfId="0" applyNumberFormat="1" applyFont="1" applyFill="1" applyBorder="1" applyAlignment="1" applyProtection="1">
      <alignment horizontal="center" vertical="center"/>
      <protection locked="0"/>
    </xf>
    <xf numFmtId="2" fontId="14" fillId="6" borderId="116" xfId="0" applyNumberFormat="1" applyFont="1" applyFill="1" applyBorder="1" applyAlignment="1" applyProtection="1">
      <alignment horizontal="center" vertical="center"/>
      <protection locked="0"/>
    </xf>
    <xf numFmtId="2" fontId="14" fillId="6" borderId="115" xfId="0" applyNumberFormat="1" applyFont="1" applyFill="1" applyBorder="1" applyAlignment="1" applyProtection="1">
      <alignment horizontal="center" vertical="center"/>
      <protection locked="0"/>
    </xf>
    <xf numFmtId="2" fontId="44" fillId="6" borderId="118" xfId="0" applyNumberFormat="1" applyFont="1" applyFill="1" applyBorder="1" applyAlignment="1" applyProtection="1">
      <alignment horizontal="center" vertical="center"/>
      <protection locked="0"/>
    </xf>
    <xf numFmtId="2" fontId="14" fillId="6" borderId="119" xfId="0" applyNumberFormat="1" applyFont="1" applyFill="1" applyBorder="1" applyAlignment="1" applyProtection="1">
      <alignment horizontal="center" vertical="center"/>
      <protection locked="0"/>
    </xf>
    <xf numFmtId="2" fontId="44" fillId="6" borderId="119" xfId="0" applyNumberFormat="1" applyFont="1" applyFill="1" applyBorder="1" applyAlignment="1" applyProtection="1">
      <alignment horizontal="center" vertical="center"/>
      <protection locked="0"/>
    </xf>
    <xf numFmtId="2" fontId="14" fillId="6" borderId="120" xfId="0" applyNumberFormat="1" applyFont="1" applyFill="1" applyBorder="1" applyAlignment="1" applyProtection="1">
      <alignment horizontal="center" vertical="center"/>
      <protection locked="0"/>
    </xf>
    <xf numFmtId="0" fontId="19" fillId="0" borderId="122" xfId="0" applyFont="1" applyFill="1" applyBorder="1" applyAlignment="1" applyProtection="1">
      <alignment horizontal="left" vertical="center"/>
    </xf>
    <xf numFmtId="0" fontId="19" fillId="0" borderId="123" xfId="0" applyFont="1" applyFill="1" applyBorder="1" applyAlignment="1" applyProtection="1">
      <alignment horizontal="left" vertical="center"/>
    </xf>
    <xf numFmtId="0" fontId="19" fillId="0" borderId="124" xfId="0" applyFont="1" applyFill="1" applyBorder="1" applyAlignment="1" applyProtection="1">
      <alignment horizontal="left" vertical="center"/>
    </xf>
    <xf numFmtId="2" fontId="44" fillId="6" borderId="125" xfId="0" applyNumberFormat="1" applyFont="1" applyFill="1" applyBorder="1" applyAlignment="1" applyProtection="1">
      <alignment horizontal="center" vertical="center"/>
      <protection locked="0"/>
    </xf>
    <xf numFmtId="2" fontId="44" fillId="6" borderId="126" xfId="0" applyNumberFormat="1" applyFont="1" applyFill="1" applyBorder="1" applyAlignment="1" applyProtection="1">
      <alignment horizontal="center" vertical="center"/>
      <protection locked="0"/>
    </xf>
    <xf numFmtId="2" fontId="51" fillId="6" borderId="126" xfId="0" applyNumberFormat="1" applyFont="1" applyFill="1" applyBorder="1" applyAlignment="1" applyProtection="1">
      <alignment horizontal="center" vertical="center"/>
      <protection locked="0"/>
    </xf>
    <xf numFmtId="2" fontId="44" fillId="6" borderId="127" xfId="0" applyNumberFormat="1" applyFont="1" applyFill="1" applyBorder="1" applyAlignment="1" applyProtection="1">
      <alignment horizontal="center" vertical="center"/>
      <protection locked="0"/>
    </xf>
    <xf numFmtId="2" fontId="44" fillId="6" borderId="128" xfId="0" applyNumberFormat="1" applyFont="1" applyFill="1" applyBorder="1" applyAlignment="1" applyProtection="1">
      <alignment horizontal="center" vertical="center"/>
      <protection locked="0"/>
    </xf>
    <xf numFmtId="2" fontId="44" fillId="6" borderId="89" xfId="0" applyNumberFormat="1" applyFont="1" applyFill="1" applyBorder="1" applyAlignment="1" applyProtection="1">
      <alignment horizontal="center" vertical="center"/>
      <protection locked="0"/>
    </xf>
    <xf numFmtId="2" fontId="51" fillId="6" borderId="89" xfId="0" applyNumberFormat="1" applyFont="1" applyFill="1" applyBorder="1" applyAlignment="1" applyProtection="1">
      <alignment horizontal="center" vertical="center"/>
      <protection locked="0"/>
    </xf>
    <xf numFmtId="2" fontId="44" fillId="6" borderId="129" xfId="0" applyNumberFormat="1" applyFont="1" applyFill="1" applyBorder="1" applyAlignment="1" applyProtection="1">
      <alignment horizontal="center" vertical="center"/>
      <protection locked="0"/>
    </xf>
    <xf numFmtId="0" fontId="42" fillId="0" borderId="47" xfId="0" applyFont="1" applyFill="1" applyBorder="1" applyAlignment="1" applyProtection="1">
      <alignment horizontal="center" vertical="center"/>
      <protection locked="0"/>
    </xf>
    <xf numFmtId="0" fontId="42" fillId="0" borderId="25" xfId="0" applyFont="1" applyFill="1" applyBorder="1" applyAlignment="1" applyProtection="1">
      <alignment horizontal="center" vertical="center"/>
      <protection locked="0"/>
    </xf>
    <xf numFmtId="166" fontId="12" fillId="5" borderId="8" xfId="0" applyNumberFormat="1" applyFont="1" applyFill="1" applyBorder="1" applyAlignment="1" applyProtection="1">
      <alignment horizontal="center" vertical="center" wrapText="1"/>
    </xf>
    <xf numFmtId="0" fontId="58" fillId="5" borderId="23" xfId="0" applyFont="1" applyFill="1" applyBorder="1" applyAlignment="1" applyProtection="1">
      <alignment horizontal="center" vertical="center"/>
      <protection locked="0"/>
    </xf>
    <xf numFmtId="2" fontId="59" fillId="5" borderId="7" xfId="0" applyNumberFormat="1" applyFont="1" applyFill="1" applyBorder="1" applyAlignment="1" applyProtection="1">
      <alignment horizontal="center" textRotation="90"/>
      <protection locked="0"/>
    </xf>
    <xf numFmtId="2" fontId="57" fillId="5" borderId="9" xfId="0" applyNumberFormat="1" applyFont="1" applyFill="1" applyBorder="1" applyAlignment="1" applyProtection="1">
      <alignment horizontal="center" vertical="center"/>
      <protection locked="0"/>
    </xf>
    <xf numFmtId="2" fontId="42" fillId="0" borderId="20" xfId="0" applyNumberFormat="1" applyFont="1" applyFill="1" applyBorder="1" applyAlignment="1" applyProtection="1">
      <alignment horizontal="center" vertical="center"/>
      <protection locked="0"/>
    </xf>
    <xf numFmtId="2" fontId="42" fillId="0" borderId="19" xfId="0" applyNumberFormat="1" applyFont="1" applyFill="1" applyBorder="1" applyAlignment="1" applyProtection="1">
      <alignment horizontal="center" vertical="center"/>
      <protection locked="0"/>
    </xf>
    <xf numFmtId="2" fontId="58" fillId="5" borderId="19" xfId="0" applyNumberFormat="1" applyFont="1" applyFill="1" applyBorder="1" applyAlignment="1" applyProtection="1">
      <alignment horizontal="center" vertical="center"/>
      <protection locked="0"/>
    </xf>
    <xf numFmtId="0" fontId="42" fillId="0" borderId="19" xfId="0" applyFont="1" applyFill="1" applyBorder="1" applyAlignment="1" applyProtection="1">
      <alignment horizontal="center" vertical="center"/>
      <protection locked="0"/>
    </xf>
    <xf numFmtId="2" fontId="42" fillId="4" borderId="19" xfId="0" applyNumberFormat="1" applyFont="1" applyFill="1" applyBorder="1" applyAlignment="1" applyProtection="1">
      <alignment horizontal="center" vertical="center"/>
      <protection locked="0"/>
    </xf>
    <xf numFmtId="2" fontId="58" fillId="5" borderId="8" xfId="0" applyNumberFormat="1" applyFont="1" applyFill="1" applyBorder="1" applyAlignment="1" applyProtection="1">
      <alignment horizontal="center" vertical="center"/>
      <protection locked="0"/>
    </xf>
    <xf numFmtId="0" fontId="13" fillId="6" borderId="130" xfId="3" applyFont="1" applyFill="1" applyBorder="1" applyAlignment="1">
      <alignment horizontal="left" vertical="center" wrapText="1" indent="1"/>
    </xf>
    <xf numFmtId="0" fontId="41" fillId="6" borderId="123" xfId="0" applyFont="1" applyFill="1" applyBorder="1" applyAlignment="1">
      <alignment horizontal="left" vertical="center" indent="1"/>
    </xf>
    <xf numFmtId="0" fontId="41" fillId="6" borderId="131" xfId="0" applyFont="1" applyFill="1" applyBorder="1" applyAlignment="1">
      <alignment horizontal="left" vertical="center" indent="1"/>
    </xf>
    <xf numFmtId="0" fontId="58" fillId="5" borderId="24" xfId="0" applyFont="1" applyFill="1" applyBorder="1" applyAlignment="1" applyProtection="1">
      <alignment horizontal="center" vertical="center"/>
    </xf>
    <xf numFmtId="0" fontId="58" fillId="5" borderId="41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165" fontId="39" fillId="4" borderId="51" xfId="0" applyNumberFormat="1" applyFont="1" applyFill="1" applyBorder="1" applyAlignment="1" applyProtection="1">
      <alignment horizontal="center" vertical="center"/>
    </xf>
    <xf numFmtId="165" fontId="40" fillId="4" borderId="52" xfId="0" applyNumberFormat="1" applyFont="1" applyFill="1" applyBorder="1" applyAlignment="1" applyProtection="1">
      <alignment horizontal="center" vertical="center"/>
    </xf>
    <xf numFmtId="0" fontId="3" fillId="4" borderId="31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165" fontId="1" fillId="4" borderId="65" xfId="0" applyNumberFormat="1" applyFont="1" applyFill="1" applyBorder="1" applyAlignment="1" applyProtection="1">
      <alignment horizontal="center" vertical="center"/>
    </xf>
    <xf numFmtId="165" fontId="1" fillId="4" borderId="73" xfId="0" applyNumberFormat="1" applyFont="1" applyFill="1" applyBorder="1" applyAlignment="1" applyProtection="1">
      <alignment horizontal="center" vertical="center"/>
    </xf>
    <xf numFmtId="0" fontId="23" fillId="6" borderId="35" xfId="0" applyNumberFormat="1" applyFont="1" applyFill="1" applyBorder="1" applyAlignment="1" applyProtection="1">
      <alignment horizontal="center" vertical="center"/>
      <protection locked="0"/>
    </xf>
    <xf numFmtId="0" fontId="42" fillId="0" borderId="34" xfId="0" applyFont="1" applyFill="1" applyBorder="1" applyAlignment="1" applyProtection="1">
      <alignment horizontal="center" vertical="center"/>
    </xf>
    <xf numFmtId="173" fontId="42" fillId="0" borderId="34" xfId="0" applyNumberFormat="1" applyFont="1" applyFill="1" applyBorder="1" applyAlignment="1" applyProtection="1">
      <alignment horizontal="center" vertical="center"/>
    </xf>
    <xf numFmtId="0" fontId="41" fillId="0" borderId="40" xfId="1" applyFont="1" applyFill="1" applyBorder="1" applyAlignment="1" applyProtection="1">
      <alignment horizontal="center" vertical="center" wrapText="1"/>
    </xf>
    <xf numFmtId="0" fontId="41" fillId="0" borderId="41" xfId="1" applyFont="1" applyFill="1" applyBorder="1" applyAlignment="1" applyProtection="1">
      <alignment horizontal="center" vertical="center" wrapText="1"/>
    </xf>
    <xf numFmtId="0" fontId="42" fillId="6" borderId="32" xfId="0" applyFont="1" applyFill="1" applyBorder="1" applyAlignment="1" applyProtection="1">
      <alignment horizontal="center" vertical="center"/>
      <protection locked="0"/>
    </xf>
    <xf numFmtId="0" fontId="42" fillId="6" borderId="34" xfId="0" applyFont="1" applyFill="1" applyBorder="1" applyAlignment="1" applyProtection="1">
      <alignment horizontal="center" vertical="center"/>
      <protection locked="0"/>
    </xf>
    <xf numFmtId="173" fontId="42" fillId="6" borderId="34" xfId="0" applyNumberFormat="1" applyFont="1" applyFill="1" applyBorder="1" applyAlignment="1" applyProtection="1">
      <alignment horizontal="center" vertical="center"/>
      <protection locked="0"/>
    </xf>
    <xf numFmtId="16" fontId="3" fillId="0" borderId="14" xfId="0" applyNumberFormat="1" applyFont="1" applyBorder="1" applyAlignment="1" applyProtection="1">
      <alignment horizontal="center" textRotation="90"/>
    </xf>
    <xf numFmtId="16" fontId="3" fillId="0" borderId="0" xfId="0" applyNumberFormat="1" applyFont="1" applyBorder="1" applyAlignment="1" applyProtection="1">
      <alignment horizontal="center" textRotation="90"/>
    </xf>
    <xf numFmtId="16" fontId="3" fillId="5" borderId="14" xfId="0" applyNumberFormat="1" applyFont="1" applyFill="1" applyBorder="1" applyAlignment="1" applyProtection="1">
      <alignment horizontal="center" textRotation="90"/>
    </xf>
    <xf numFmtId="16" fontId="3" fillId="5" borderId="0" xfId="0" applyNumberFormat="1" applyFont="1" applyFill="1" applyBorder="1" applyAlignment="1" applyProtection="1">
      <alignment horizontal="center" textRotation="90"/>
    </xf>
    <xf numFmtId="0" fontId="41" fillId="0" borderId="17" xfId="1" applyFont="1" applyFill="1" applyBorder="1" applyAlignment="1" applyProtection="1">
      <alignment horizontal="center" vertical="center" wrapText="1"/>
    </xf>
    <xf numFmtId="0" fontId="41" fillId="0" borderId="2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6" borderId="132" xfId="0" applyFont="1" applyFill="1" applyBorder="1" applyAlignment="1" applyProtection="1">
      <alignment horizontal="center" vertical="center"/>
      <protection locked="0"/>
    </xf>
    <xf numFmtId="0" fontId="8" fillId="6" borderId="133" xfId="0" applyFont="1" applyFill="1" applyBorder="1" applyAlignment="1" applyProtection="1">
      <alignment horizontal="center" vertical="center"/>
      <protection locked="0"/>
    </xf>
    <xf numFmtId="0" fontId="8" fillId="6" borderId="114" xfId="0" applyFont="1" applyFill="1" applyBorder="1" applyAlignment="1" applyProtection="1">
      <alignment horizontal="center" vertical="center"/>
      <protection locked="0"/>
    </xf>
    <xf numFmtId="0" fontId="8" fillId="6" borderId="117" xfId="0" applyFont="1" applyFill="1" applyBorder="1" applyAlignment="1" applyProtection="1">
      <alignment horizontal="center" vertical="center"/>
      <protection locked="0"/>
    </xf>
    <xf numFmtId="0" fontId="4" fillId="6" borderId="114" xfId="0" applyFont="1" applyFill="1" applyBorder="1" applyAlignment="1" applyProtection="1">
      <alignment horizontal="center" vertical="center" wrapText="1"/>
      <protection locked="0"/>
    </xf>
    <xf numFmtId="0" fontId="4" fillId="6" borderId="117" xfId="0" applyFont="1" applyFill="1" applyBorder="1" applyAlignment="1" applyProtection="1">
      <alignment horizontal="center" vertical="center" wrapText="1"/>
      <protection locked="0"/>
    </xf>
    <xf numFmtId="0" fontId="9" fillId="6" borderId="114" xfId="0" applyFont="1" applyFill="1" applyBorder="1" applyAlignment="1" applyProtection="1">
      <alignment horizontal="center" vertical="center" wrapText="1"/>
      <protection locked="0"/>
    </xf>
    <xf numFmtId="0" fontId="9" fillId="6" borderId="117" xfId="0" applyFont="1" applyFill="1" applyBorder="1" applyAlignment="1" applyProtection="1">
      <alignment horizontal="center" vertical="center" wrapText="1"/>
      <protection locked="0"/>
    </xf>
    <xf numFmtId="0" fontId="9" fillId="6" borderId="118" xfId="0" applyFont="1" applyFill="1" applyBorder="1" applyAlignment="1" applyProtection="1">
      <alignment horizontal="center" vertical="center" wrapText="1"/>
      <protection locked="0"/>
    </xf>
    <xf numFmtId="0" fontId="9" fillId="6" borderId="121" xfId="0" applyFont="1" applyFill="1" applyBorder="1" applyAlignment="1" applyProtection="1">
      <alignment horizontal="center" vertical="center" wrapText="1"/>
      <protection locked="0"/>
    </xf>
    <xf numFmtId="16" fontId="3" fillId="6" borderId="134" xfId="0" applyNumberFormat="1" applyFont="1" applyFill="1" applyBorder="1" applyAlignment="1" applyProtection="1">
      <alignment horizontal="center" textRotation="90"/>
      <protection locked="0"/>
    </xf>
    <xf numFmtId="16" fontId="3" fillId="6" borderId="135" xfId="0" applyNumberFormat="1" applyFont="1" applyFill="1" applyBorder="1" applyAlignment="1" applyProtection="1">
      <alignment horizontal="center" textRotation="90"/>
      <protection locked="0"/>
    </xf>
    <xf numFmtId="16" fontId="3" fillId="6" borderId="103" xfId="0" applyNumberFormat="1" applyFont="1" applyFill="1" applyBorder="1" applyAlignment="1" applyProtection="1">
      <alignment horizontal="center" textRotation="90"/>
      <protection locked="0"/>
    </xf>
    <xf numFmtId="16" fontId="3" fillId="5" borderId="21" xfId="0" applyNumberFormat="1" applyFont="1" applyFill="1" applyBorder="1" applyAlignment="1" applyProtection="1">
      <alignment horizontal="center" textRotation="90"/>
    </xf>
    <xf numFmtId="16" fontId="3" fillId="5" borderId="9" xfId="0" applyNumberFormat="1" applyFont="1" applyFill="1" applyBorder="1" applyAlignment="1" applyProtection="1">
      <alignment horizontal="center" textRotation="90"/>
    </xf>
    <xf numFmtId="0" fontId="41" fillId="0" borderId="6" xfId="0" applyFont="1" applyFill="1" applyBorder="1" applyAlignment="1" applyProtection="1">
      <alignment horizontal="left" vertical="center"/>
    </xf>
    <xf numFmtId="0" fontId="41" fillId="0" borderId="5" xfId="0" applyFont="1" applyFill="1" applyBorder="1" applyAlignment="1" applyProtection="1">
      <alignment horizontal="left" vertical="center"/>
    </xf>
    <xf numFmtId="0" fontId="41" fillId="0" borderId="7" xfId="0" applyFont="1" applyFill="1" applyBorder="1" applyAlignment="1" applyProtection="1">
      <alignment horizontal="left" vertical="center"/>
    </xf>
    <xf numFmtId="0" fontId="62" fillId="3" borderId="0" xfId="0" applyFont="1" applyFill="1" applyBorder="1" applyAlignment="1" applyProtection="1">
      <alignment horizontal="left" vertical="center" indent="1"/>
    </xf>
    <xf numFmtId="0" fontId="62" fillId="3" borderId="19" xfId="0" applyFont="1" applyFill="1" applyBorder="1" applyAlignment="1" applyProtection="1">
      <alignment horizontal="left" vertical="center" indent="1"/>
    </xf>
    <xf numFmtId="0" fontId="62" fillId="3" borderId="0" xfId="0" applyFont="1" applyFill="1" applyBorder="1" applyAlignment="1" applyProtection="1">
      <alignment horizontal="right" vertical="center" inden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9" fillId="2" borderId="13" xfId="0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center" vertical="center" wrapText="1"/>
    </xf>
    <xf numFmtId="0" fontId="64" fillId="2" borderId="13" xfId="0" applyFont="1" applyFill="1" applyBorder="1" applyAlignment="1" applyProtection="1">
      <alignment horizontal="center" textRotation="90" wrapText="1"/>
    </xf>
    <xf numFmtId="0" fontId="64" fillId="2" borderId="21" xfId="0" applyFont="1" applyFill="1" applyBorder="1" applyAlignment="1" applyProtection="1">
      <alignment horizontal="center" textRotation="90" wrapText="1"/>
    </xf>
    <xf numFmtId="0" fontId="64" fillId="2" borderId="20" xfId="0" applyFont="1" applyFill="1" applyBorder="1" applyAlignment="1" applyProtection="1">
      <alignment horizontal="center" textRotation="90" wrapText="1"/>
    </xf>
    <xf numFmtId="0" fontId="64" fillId="2" borderId="8" xfId="0" applyFont="1" applyFill="1" applyBorder="1" applyAlignment="1" applyProtection="1">
      <alignment horizontal="center" textRotation="90" wrapText="1"/>
    </xf>
    <xf numFmtId="0" fontId="64" fillId="2" borderId="1" xfId="0" applyFont="1" applyFill="1" applyBorder="1" applyAlignment="1" applyProtection="1">
      <alignment horizontal="center" textRotation="90" wrapText="1"/>
    </xf>
    <xf numFmtId="0" fontId="64" fillId="2" borderId="3" xfId="0" applyFont="1" applyFill="1" applyBorder="1" applyAlignment="1" applyProtection="1">
      <alignment horizontal="center" textRotation="90" wrapText="1"/>
    </xf>
    <xf numFmtId="2" fontId="45" fillId="0" borderId="4" xfId="0" applyNumberFormat="1" applyFont="1" applyBorder="1" applyAlignment="1" applyProtection="1">
      <alignment horizontal="center" textRotation="90"/>
      <protection locked="0"/>
    </xf>
    <xf numFmtId="2" fontId="45" fillId="0" borderId="20" xfId="0" applyNumberFormat="1" applyFont="1" applyBorder="1" applyAlignment="1" applyProtection="1">
      <alignment horizontal="center" textRotation="90"/>
      <protection locked="0"/>
    </xf>
    <xf numFmtId="2" fontId="45" fillId="0" borderId="0" xfId="0" applyNumberFormat="1" applyFont="1" applyBorder="1" applyAlignment="1" applyProtection="1">
      <alignment horizontal="center" textRotation="90"/>
      <protection locked="0"/>
    </xf>
    <xf numFmtId="2" fontId="45" fillId="0" borderId="19" xfId="0" applyNumberFormat="1" applyFont="1" applyBorder="1" applyAlignment="1" applyProtection="1">
      <alignment horizontal="center" textRotation="90"/>
      <protection locked="0"/>
    </xf>
    <xf numFmtId="2" fontId="45" fillId="0" borderId="9" xfId="0" applyNumberFormat="1" applyFont="1" applyBorder="1" applyAlignment="1" applyProtection="1">
      <alignment horizontal="center" textRotation="90"/>
      <protection locked="0"/>
    </xf>
    <xf numFmtId="2" fontId="45" fillId="0" borderId="8" xfId="0" applyNumberFormat="1" applyFont="1" applyBorder="1" applyAlignment="1" applyProtection="1">
      <alignment horizontal="center" textRotation="90"/>
      <protection locked="0"/>
    </xf>
    <xf numFmtId="2" fontId="50" fillId="6" borderId="92" xfId="0" applyNumberFormat="1" applyFont="1" applyFill="1" applyBorder="1" applyAlignment="1" applyProtection="1">
      <alignment horizontal="center" textRotation="90"/>
      <protection locked="0"/>
    </xf>
    <xf numFmtId="2" fontId="50" fillId="6" borderId="95" xfId="0" applyNumberFormat="1" applyFont="1" applyFill="1" applyBorder="1" applyAlignment="1" applyProtection="1">
      <alignment horizontal="center" textRotation="90"/>
      <protection locked="0"/>
    </xf>
    <xf numFmtId="2" fontId="50" fillId="6" borderId="93" xfId="0" applyNumberFormat="1" applyFont="1" applyFill="1" applyBorder="1" applyAlignment="1" applyProtection="1">
      <alignment horizontal="center" textRotation="90"/>
      <protection locked="0"/>
    </xf>
    <xf numFmtId="2" fontId="50" fillId="6" borderId="96" xfId="0" applyNumberFormat="1" applyFont="1" applyFill="1" applyBorder="1" applyAlignment="1" applyProtection="1">
      <alignment horizontal="center" textRotation="90"/>
      <protection locked="0"/>
    </xf>
    <xf numFmtId="2" fontId="50" fillId="6" borderId="94" xfId="0" applyNumberFormat="1" applyFont="1" applyFill="1" applyBorder="1" applyAlignment="1" applyProtection="1">
      <alignment horizontal="center" textRotation="90"/>
      <protection locked="0"/>
    </xf>
    <xf numFmtId="2" fontId="50" fillId="6" borderId="97" xfId="0" applyNumberFormat="1" applyFont="1" applyFill="1" applyBorder="1" applyAlignment="1" applyProtection="1">
      <alignment horizontal="center" textRotation="90"/>
      <protection locked="0"/>
    </xf>
    <xf numFmtId="0" fontId="6" fillId="0" borderId="13" xfId="0" applyFont="1" applyBorder="1" applyAlignment="1" applyProtection="1">
      <alignment horizontal="center"/>
    </xf>
    <xf numFmtId="0" fontId="0" fillId="0" borderId="14" xfId="0" applyBorder="1" applyAlignment="1"/>
    <xf numFmtId="0" fontId="0" fillId="0" borderId="21" xfId="0" applyBorder="1" applyAlignment="1"/>
    <xf numFmtId="0" fontId="3" fillId="2" borderId="20" xfId="0" applyFont="1" applyFill="1" applyBorder="1" applyAlignment="1" applyProtection="1">
      <alignment horizontal="center"/>
    </xf>
    <xf numFmtId="0" fontId="0" fillId="0" borderId="19" xfId="0" applyBorder="1" applyAlignment="1"/>
    <xf numFmtId="0" fontId="0" fillId="0" borderId="8" xfId="0" applyBorder="1" applyAlignment="1"/>
    <xf numFmtId="2" fontId="13" fillId="0" borderId="42" xfId="0" applyNumberFormat="1" applyFont="1" applyFill="1" applyBorder="1" applyAlignment="1" applyProtection="1">
      <alignment horizontal="center" textRotation="90"/>
    </xf>
    <xf numFmtId="0" fontId="0" fillId="0" borderId="61" xfId="0" applyBorder="1"/>
    <xf numFmtId="0" fontId="0" fillId="0" borderId="20" xfId="0" applyBorder="1"/>
    <xf numFmtId="16" fontId="12" fillId="6" borderId="96" xfId="0" applyNumberFormat="1" applyFont="1" applyFill="1" applyBorder="1" applyAlignment="1" applyProtection="1">
      <alignment horizontal="center" textRotation="90"/>
      <protection locked="0"/>
    </xf>
    <xf numFmtId="16" fontId="1" fillId="6" borderId="99" xfId="0" applyNumberFormat="1" applyFont="1" applyFill="1" applyBorder="1"/>
    <xf numFmtId="2" fontId="45" fillId="6" borderId="9" xfId="0" applyNumberFormat="1" applyFont="1" applyFill="1" applyBorder="1" applyAlignment="1" applyProtection="1">
      <alignment horizontal="center" textRotation="90"/>
      <protection locked="0"/>
    </xf>
    <xf numFmtId="2" fontId="45" fillId="6" borderId="8" xfId="0" applyNumberFormat="1" applyFont="1" applyFill="1" applyBorder="1" applyAlignment="1" applyProtection="1">
      <alignment horizontal="center" textRotation="90"/>
      <protection locked="0"/>
    </xf>
    <xf numFmtId="164" fontId="6" fillId="6" borderId="13" xfId="0" applyNumberFormat="1" applyFont="1" applyFill="1" applyBorder="1" applyAlignment="1" applyProtection="1">
      <alignment horizontal="center" textRotation="90" wrapText="1"/>
    </xf>
    <xf numFmtId="0" fontId="1" fillId="6" borderId="4" xfId="0" applyFont="1" applyFill="1" applyBorder="1"/>
    <xf numFmtId="0" fontId="1" fillId="6" borderId="20" xfId="0" applyFont="1" applyFill="1" applyBorder="1"/>
    <xf numFmtId="164" fontId="9" fillId="6" borderId="21" xfId="0" applyNumberFormat="1" applyFont="1" applyFill="1" applyBorder="1" applyAlignment="1" applyProtection="1">
      <alignment horizontal="center" textRotation="90" wrapText="1"/>
    </xf>
    <xf numFmtId="0" fontId="1" fillId="6" borderId="9" xfId="0" applyFont="1" applyFill="1" applyBorder="1"/>
    <xf numFmtId="0" fontId="1" fillId="6" borderId="8" xfId="0" applyFont="1" applyFill="1" applyBorder="1"/>
    <xf numFmtId="164" fontId="45" fillId="0" borderId="1" xfId="0" applyNumberFormat="1" applyFont="1" applyBorder="1" applyAlignment="1" applyProtection="1">
      <alignment horizontal="center" textRotation="90"/>
    </xf>
    <xf numFmtId="0" fontId="68" fillId="0" borderId="2" xfId="0" applyFont="1" applyBorder="1"/>
    <xf numFmtId="0" fontId="68" fillId="0" borderId="50" xfId="0" applyFont="1" applyBorder="1"/>
    <xf numFmtId="16" fontId="12" fillId="6" borderId="95" xfId="0" applyNumberFormat="1" applyFont="1" applyFill="1" applyBorder="1" applyAlignment="1" applyProtection="1">
      <alignment horizontal="center" textRotation="90"/>
      <protection locked="0"/>
    </xf>
    <xf numFmtId="16" fontId="1" fillId="6" borderId="98" xfId="0" applyNumberFormat="1" applyFont="1" applyFill="1" applyBorder="1"/>
    <xf numFmtId="164" fontId="9" fillId="6" borderId="13" xfId="0" applyNumberFormat="1" applyFont="1" applyFill="1" applyBorder="1" applyAlignment="1" applyProtection="1">
      <alignment horizontal="center" textRotation="90" wrapText="1"/>
    </xf>
    <xf numFmtId="0" fontId="27" fillId="2" borderId="6" xfId="0" applyFont="1" applyFill="1" applyBorder="1" applyAlignment="1" applyProtection="1">
      <alignment horizontal="center"/>
    </xf>
    <xf numFmtId="0" fontId="0" fillId="0" borderId="5" xfId="0" applyBorder="1" applyAlignment="1"/>
    <xf numFmtId="0" fontId="0" fillId="0" borderId="7" xfId="0" applyBorder="1" applyAlignment="1"/>
    <xf numFmtId="0" fontId="27" fillId="0" borderId="6" xfId="0" applyFont="1" applyFill="1" applyBorder="1" applyAlignment="1" applyProtection="1">
      <alignment horizontal="center"/>
    </xf>
    <xf numFmtId="0" fontId="28" fillId="2" borderId="6" xfId="0" applyFont="1" applyFill="1" applyBorder="1" applyAlignment="1" applyProtection="1">
      <alignment horizontal="center"/>
    </xf>
    <xf numFmtId="164" fontId="23" fillId="0" borderId="1" xfId="0" applyNumberFormat="1" applyFont="1" applyFill="1" applyBorder="1" applyAlignment="1" applyProtection="1">
      <alignment horizontal="center" textRotation="90"/>
    </xf>
    <xf numFmtId="0" fontId="1" fillId="0" borderId="2" xfId="0" applyFont="1" applyBorder="1"/>
    <xf numFmtId="0" fontId="1" fillId="0" borderId="3" xfId="0" applyFont="1" applyBorder="1"/>
    <xf numFmtId="164" fontId="6" fillId="0" borderId="1" xfId="0" applyNumberFormat="1" applyFont="1" applyFill="1" applyBorder="1" applyAlignment="1" applyProtection="1">
      <alignment horizontal="center" textRotation="90" wrapText="1"/>
    </xf>
    <xf numFmtId="0" fontId="4" fillId="0" borderId="2" xfId="0" applyFont="1" applyBorder="1"/>
    <xf numFmtId="0" fontId="4" fillId="0" borderId="3" xfId="0" applyFont="1" applyBorder="1"/>
    <xf numFmtId="0" fontId="0" fillId="0" borderId="45" xfId="0" applyBorder="1"/>
    <xf numFmtId="164" fontId="23" fillId="0" borderId="44" xfId="0" applyNumberFormat="1" applyFont="1" applyFill="1" applyBorder="1" applyAlignment="1" applyProtection="1">
      <alignment horizontal="center" textRotation="90"/>
    </xf>
    <xf numFmtId="164" fontId="23" fillId="0" borderId="90" xfId="0" applyNumberFormat="1" applyFont="1" applyFill="1" applyBorder="1" applyAlignment="1" applyProtection="1">
      <alignment horizontal="center" textRotation="90"/>
    </xf>
    <xf numFmtId="16" fontId="12" fillId="6" borderId="97" xfId="0" applyNumberFormat="1" applyFont="1" applyFill="1" applyBorder="1" applyAlignment="1" applyProtection="1">
      <alignment horizontal="center" textRotation="90"/>
      <protection locked="0"/>
    </xf>
    <xf numFmtId="16" fontId="1" fillId="6" borderId="100" xfId="0" applyNumberFormat="1" applyFont="1" applyFill="1" applyBorder="1"/>
    <xf numFmtId="0" fontId="20" fillId="2" borderId="13" xfId="0" applyFont="1" applyFill="1" applyBorder="1" applyAlignment="1" applyProtection="1">
      <alignment horizontal="center" vertical="center" wrapText="1"/>
    </xf>
    <xf numFmtId="0" fontId="20" fillId="2" borderId="14" xfId="0" applyFont="1" applyFill="1" applyBorder="1" applyAlignment="1" applyProtection="1">
      <alignment horizontal="center" vertical="center" wrapText="1"/>
    </xf>
    <xf numFmtId="0" fontId="20" fillId="2" borderId="20" xfId="0" applyFont="1" applyFill="1" applyBorder="1" applyAlignment="1" applyProtection="1">
      <alignment horizontal="center" vertical="center" wrapText="1"/>
    </xf>
    <xf numFmtId="0" fontId="20" fillId="2" borderId="19" xfId="0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center" wrapText="1"/>
    </xf>
    <xf numFmtId="0" fontId="9" fillId="2" borderId="14" xfId="0" applyFont="1" applyFill="1" applyBorder="1" applyAlignment="1" applyProtection="1">
      <alignment horizontal="center" wrapText="1"/>
    </xf>
    <xf numFmtId="0" fontId="9" fillId="2" borderId="4" xfId="0" applyFont="1" applyFill="1" applyBorder="1" applyAlignment="1" applyProtection="1">
      <alignment horizontal="center" wrapText="1"/>
    </xf>
    <xf numFmtId="0" fontId="9" fillId="2" borderId="0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textRotation="90" wrapText="1"/>
    </xf>
    <xf numFmtId="0" fontId="12" fillId="2" borderId="2" xfId="0" applyFont="1" applyFill="1" applyBorder="1" applyAlignment="1" applyProtection="1">
      <alignment horizontal="center" textRotation="90" wrapText="1"/>
    </xf>
    <xf numFmtId="0" fontId="12" fillId="2" borderId="3" xfId="0" applyFont="1" applyFill="1" applyBorder="1" applyAlignment="1" applyProtection="1">
      <alignment horizontal="center" textRotation="90" wrapText="1"/>
    </xf>
    <xf numFmtId="0" fontId="28" fillId="2" borderId="6" xfId="0" applyFont="1" applyFill="1" applyBorder="1" applyAlignment="1" applyProtection="1">
      <alignment horizontal="center" vertical="center"/>
    </xf>
    <xf numFmtId="0" fontId="28" fillId="2" borderId="5" xfId="0" applyFont="1" applyFill="1" applyBorder="1" applyAlignment="1" applyProtection="1">
      <alignment horizontal="center" vertical="center"/>
    </xf>
    <xf numFmtId="0" fontId="28" fillId="2" borderId="7" xfId="0" applyFont="1" applyFill="1" applyBorder="1" applyAlignment="1" applyProtection="1">
      <alignment horizontal="center" vertical="center"/>
    </xf>
    <xf numFmtId="0" fontId="6" fillId="4" borderId="13" xfId="0" applyFont="1" applyFill="1" applyBorder="1" applyAlignment="1" applyProtection="1">
      <alignment horizontal="center" textRotation="90" wrapText="1"/>
    </xf>
    <xf numFmtId="0" fontId="6" fillId="4" borderId="4" xfId="0" applyFont="1" applyFill="1" applyBorder="1" applyAlignment="1" applyProtection="1">
      <alignment horizontal="center" textRotation="90" wrapText="1"/>
    </xf>
    <xf numFmtId="0" fontId="6" fillId="4" borderId="20" xfId="0" applyFont="1" applyFill="1" applyBorder="1" applyAlignment="1" applyProtection="1">
      <alignment horizontal="center" textRotation="90" wrapText="1"/>
    </xf>
    <xf numFmtId="0" fontId="0" fillId="0" borderId="61" xfId="0" applyFill="1" applyBorder="1" applyAlignment="1" applyProtection="1"/>
    <xf numFmtId="0" fontId="0" fillId="0" borderId="45" xfId="0" applyFill="1" applyBorder="1" applyAlignment="1" applyProtection="1"/>
    <xf numFmtId="0" fontId="43" fillId="2" borderId="14" xfId="0" applyFont="1" applyFill="1" applyBorder="1" applyAlignment="1" applyProtection="1">
      <alignment horizontal="center" vertical="center" wrapText="1"/>
    </xf>
    <xf numFmtId="0" fontId="43" fillId="2" borderId="21" xfId="0" applyFont="1" applyFill="1" applyBorder="1" applyAlignment="1" applyProtection="1">
      <alignment horizontal="center" vertical="center" wrapText="1"/>
    </xf>
    <xf numFmtId="0" fontId="43" fillId="2" borderId="20" xfId="0" applyFont="1" applyFill="1" applyBorder="1" applyAlignment="1" applyProtection="1">
      <alignment horizontal="center" vertical="center" wrapText="1"/>
    </xf>
    <xf numFmtId="0" fontId="43" fillId="2" borderId="19" xfId="0" applyFont="1" applyFill="1" applyBorder="1" applyAlignment="1" applyProtection="1">
      <alignment horizontal="center" vertical="center" wrapText="1"/>
    </xf>
    <xf numFmtId="0" fontId="43" fillId="2" borderId="8" xfId="0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wrapText="1"/>
    </xf>
    <xf numFmtId="0" fontId="9" fillId="2" borderId="9" xfId="0" applyFont="1" applyFill="1" applyBorder="1" applyAlignment="1" applyProtection="1">
      <alignment horizontal="center" wrapText="1"/>
    </xf>
    <xf numFmtId="0" fontId="27" fillId="2" borderId="6" xfId="0" applyFont="1" applyFill="1" applyBorder="1" applyAlignment="1" applyProtection="1">
      <alignment horizontal="center" vertical="center"/>
    </xf>
    <xf numFmtId="0" fontId="27" fillId="2" borderId="5" xfId="0" applyFont="1" applyFill="1" applyBorder="1" applyAlignment="1" applyProtection="1">
      <alignment horizontal="center" vertical="center"/>
    </xf>
    <xf numFmtId="0" fontId="27" fillId="2" borderId="7" xfId="0" applyFont="1" applyFill="1" applyBorder="1" applyAlignment="1" applyProtection="1">
      <alignment horizontal="center" vertical="center"/>
    </xf>
    <xf numFmtId="164" fontId="9" fillId="0" borderId="14" xfId="0" applyNumberFormat="1" applyFont="1" applyFill="1" applyBorder="1" applyAlignment="1" applyProtection="1">
      <alignment horizontal="center" textRotation="90" wrapText="1"/>
    </xf>
    <xf numFmtId="164" fontId="9" fillId="0" borderId="0" xfId="0" applyNumberFormat="1" applyFont="1" applyFill="1" applyBorder="1" applyAlignment="1" applyProtection="1">
      <alignment horizontal="center" textRotation="90" wrapText="1"/>
    </xf>
    <xf numFmtId="164" fontId="9" fillId="0" borderId="19" xfId="0" applyNumberFormat="1" applyFont="1" applyFill="1" applyBorder="1" applyAlignment="1" applyProtection="1">
      <alignment horizontal="center" textRotation="90" wrapText="1"/>
    </xf>
    <xf numFmtId="164" fontId="9" fillId="0" borderId="21" xfId="0" applyNumberFormat="1" applyFont="1" applyFill="1" applyBorder="1" applyAlignment="1" applyProtection="1">
      <alignment horizontal="center" textRotation="90" wrapText="1"/>
    </xf>
    <xf numFmtId="164" fontId="9" fillId="0" borderId="9" xfId="0" applyNumberFormat="1" applyFont="1" applyFill="1" applyBorder="1" applyAlignment="1" applyProtection="1">
      <alignment horizontal="center" textRotation="90" wrapText="1"/>
    </xf>
    <xf numFmtId="164" fontId="9" fillId="0" borderId="8" xfId="0" applyNumberFormat="1" applyFont="1" applyFill="1" applyBorder="1" applyAlignment="1" applyProtection="1">
      <alignment horizontal="center" textRotation="90" wrapText="1"/>
    </xf>
    <xf numFmtId="164" fontId="9" fillId="0" borderId="13" xfId="0" applyNumberFormat="1" applyFont="1" applyFill="1" applyBorder="1" applyAlignment="1" applyProtection="1">
      <alignment horizontal="center" textRotation="90" wrapText="1"/>
    </xf>
    <xf numFmtId="164" fontId="9" fillId="0" borderId="4" xfId="0" applyNumberFormat="1" applyFont="1" applyFill="1" applyBorder="1" applyAlignment="1" applyProtection="1">
      <alignment horizontal="center" textRotation="90" wrapText="1"/>
    </xf>
    <xf numFmtId="164" fontId="9" fillId="0" borderId="20" xfId="0" applyNumberFormat="1" applyFont="1" applyFill="1" applyBorder="1" applyAlignment="1" applyProtection="1">
      <alignment horizontal="center" textRotation="90" wrapText="1"/>
    </xf>
    <xf numFmtId="0" fontId="0" fillId="0" borderId="0" xfId="0" applyBorder="1"/>
    <xf numFmtId="0" fontId="0" fillId="0" borderId="9" xfId="0" applyBorder="1"/>
    <xf numFmtId="0" fontId="0" fillId="0" borderId="4" xfId="0" applyBorder="1"/>
    <xf numFmtId="0" fontId="0" fillId="0" borderId="19" xfId="0" applyBorder="1"/>
    <xf numFmtId="0" fontId="0" fillId="0" borderId="8" xfId="0" applyBorder="1"/>
    <xf numFmtId="168" fontId="13" fillId="6" borderId="14" xfId="0" applyNumberFormat="1" applyFont="1" applyFill="1" applyBorder="1" applyAlignment="1" applyProtection="1">
      <alignment horizontal="center" vertical="center"/>
      <protection locked="0"/>
    </xf>
    <xf numFmtId="0" fontId="0" fillId="6" borderId="21" xfId="0" applyFill="1" applyBorder="1" applyProtection="1">
      <protection locked="0"/>
    </xf>
    <xf numFmtId="0" fontId="0" fillId="6" borderId="19" xfId="0" applyFill="1" applyBorder="1" applyProtection="1">
      <protection locked="0"/>
    </xf>
    <xf numFmtId="0" fontId="0" fillId="6" borderId="8" xfId="0" applyFill="1" applyBorder="1" applyProtection="1">
      <protection locked="0"/>
    </xf>
    <xf numFmtId="165" fontId="34" fillId="3" borderId="24" xfId="0" applyNumberFormat="1" applyFont="1" applyFill="1" applyBorder="1" applyAlignment="1" applyProtection="1">
      <alignment horizontal="center" vertical="center"/>
    </xf>
    <xf numFmtId="0" fontId="0" fillId="3" borderId="41" xfId="0" applyFill="1" applyBorder="1" applyProtection="1"/>
    <xf numFmtId="165" fontId="36" fillId="3" borderId="18" xfId="0" applyNumberFormat="1" applyFont="1" applyFill="1" applyBorder="1" applyAlignment="1" applyProtection="1">
      <alignment horizontal="center" vertical="center"/>
    </xf>
    <xf numFmtId="0" fontId="0" fillId="3" borderId="23" xfId="0" applyFill="1" applyBorder="1" applyProtection="1"/>
    <xf numFmtId="165" fontId="9" fillId="3" borderId="13" xfId="0" applyNumberFormat="1" applyFont="1" applyFill="1" applyBorder="1" applyAlignment="1" applyProtection="1">
      <alignment horizontal="center" vertical="center"/>
    </xf>
    <xf numFmtId="0" fontId="0" fillId="3" borderId="14" xfId="0" applyFill="1" applyBorder="1" applyProtection="1"/>
    <xf numFmtId="0" fontId="0" fillId="3" borderId="20" xfId="0" applyFill="1" applyBorder="1" applyProtection="1"/>
    <xf numFmtId="0" fontId="0" fillId="3" borderId="19" xfId="0" applyFill="1" applyBorder="1" applyProtection="1"/>
    <xf numFmtId="168" fontId="13" fillId="3" borderId="14" xfId="0" applyNumberFormat="1" applyFont="1" applyFill="1" applyBorder="1" applyAlignment="1" applyProtection="1">
      <alignment horizontal="center" vertical="center"/>
    </xf>
    <xf numFmtId="165" fontId="9" fillId="3" borderId="14" xfId="0" applyNumberFormat="1" applyFont="1" applyFill="1" applyBorder="1" applyAlignment="1" applyProtection="1">
      <alignment horizontal="center" vertical="center"/>
    </xf>
    <xf numFmtId="0" fontId="0" fillId="3" borderId="21" xfId="0" applyFill="1" applyBorder="1" applyProtection="1"/>
    <xf numFmtId="0" fontId="0" fillId="3" borderId="8" xfId="0" applyFill="1" applyBorder="1" applyProtection="1"/>
    <xf numFmtId="168" fontId="13" fillId="6" borderId="13" xfId="0" applyNumberFormat="1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Protection="1">
      <protection locked="0"/>
    </xf>
    <xf numFmtId="0" fontId="0" fillId="6" borderId="20" xfId="0" applyFill="1" applyBorder="1" applyProtection="1">
      <protection locked="0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165" fontId="23" fillId="3" borderId="6" xfId="0" applyNumberFormat="1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3" borderId="7" xfId="0" applyFill="1" applyBorder="1" applyProtection="1"/>
    <xf numFmtId="0" fontId="13" fillId="6" borderId="42" xfId="0" applyFont="1" applyFill="1" applyBorder="1" applyAlignment="1" applyProtection="1">
      <alignment horizontal="center" textRotation="90" wrapText="1"/>
      <protection locked="0"/>
    </xf>
    <xf numFmtId="0" fontId="13" fillId="6" borderId="61" xfId="0" applyFont="1" applyFill="1" applyBorder="1" applyAlignment="1" applyProtection="1">
      <alignment horizontal="center" textRotation="90" wrapText="1"/>
      <protection locked="0"/>
    </xf>
    <xf numFmtId="0" fontId="13" fillId="6" borderId="51" xfId="0" applyFont="1" applyFill="1" applyBorder="1" applyAlignment="1" applyProtection="1">
      <alignment horizontal="center" textRotation="90" wrapText="1"/>
      <protection locked="0"/>
    </xf>
    <xf numFmtId="0" fontId="13" fillId="6" borderId="43" xfId="0" applyFont="1" applyFill="1" applyBorder="1" applyAlignment="1" applyProtection="1">
      <alignment horizontal="center" textRotation="90"/>
      <protection locked="0"/>
    </xf>
    <xf numFmtId="0" fontId="13" fillId="6" borderId="60" xfId="0" applyFont="1" applyFill="1" applyBorder="1" applyAlignment="1" applyProtection="1">
      <alignment horizontal="center" textRotation="90"/>
      <protection locked="0"/>
    </xf>
    <xf numFmtId="171" fontId="9" fillId="3" borderId="5" xfId="0" applyNumberFormat="1" applyFont="1" applyFill="1" applyBorder="1" applyAlignment="1" applyProtection="1">
      <alignment horizontal="right" vertical="center" indent="1"/>
    </xf>
    <xf numFmtId="171" fontId="9" fillId="3" borderId="7" xfId="0" applyNumberFormat="1" applyFont="1" applyFill="1" applyBorder="1" applyAlignment="1" applyProtection="1">
      <alignment horizontal="right" vertical="center" indent="1"/>
    </xf>
    <xf numFmtId="49" fontId="13" fillId="3" borderId="13" xfId="0" applyNumberFormat="1" applyFont="1" applyFill="1" applyBorder="1" applyAlignment="1" applyProtection="1">
      <alignment horizontal="center" vertical="center" wrapText="1"/>
    </xf>
    <xf numFmtId="49" fontId="13" fillId="3" borderId="14" xfId="0" applyNumberFormat="1" applyFont="1" applyFill="1" applyBorder="1" applyAlignment="1" applyProtection="1">
      <alignment horizontal="center" vertical="center" wrapText="1"/>
    </xf>
    <xf numFmtId="49" fontId="13" fillId="3" borderId="21" xfId="0" applyNumberFormat="1" applyFont="1" applyFill="1" applyBorder="1" applyAlignment="1" applyProtection="1">
      <alignment horizontal="center" vertical="center" wrapText="1"/>
    </xf>
    <xf numFmtId="49" fontId="13" fillId="3" borderId="20" xfId="0" applyNumberFormat="1" applyFont="1" applyFill="1" applyBorder="1" applyAlignment="1" applyProtection="1">
      <alignment horizontal="center" vertical="center" wrapText="1"/>
    </xf>
    <xf numFmtId="49" fontId="13" fillId="3" borderId="19" xfId="0" applyNumberFormat="1" applyFont="1" applyFill="1" applyBorder="1" applyAlignment="1" applyProtection="1">
      <alignment horizontal="center" vertical="center" wrapText="1"/>
    </xf>
    <xf numFmtId="49" fontId="13" fillId="3" borderId="8" xfId="0" applyNumberFormat="1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left" vertical="center" indent="1"/>
    </xf>
    <xf numFmtId="0" fontId="11" fillId="3" borderId="14" xfId="0" applyFont="1" applyFill="1" applyBorder="1" applyAlignment="1" applyProtection="1">
      <alignment horizontal="left" vertical="center" indent="1"/>
    </xf>
    <xf numFmtId="0" fontId="11" fillId="3" borderId="21" xfId="0" applyFont="1" applyFill="1" applyBorder="1" applyAlignment="1" applyProtection="1">
      <alignment horizontal="left" vertical="center" indent="1"/>
    </xf>
    <xf numFmtId="0" fontId="11" fillId="3" borderId="4" xfId="0" applyFont="1" applyFill="1" applyBorder="1" applyAlignment="1" applyProtection="1">
      <alignment horizontal="left" vertical="center" indent="1"/>
    </xf>
    <xf numFmtId="0" fontId="11" fillId="3" borderId="0" xfId="0" applyFont="1" applyFill="1" applyBorder="1" applyAlignment="1" applyProtection="1">
      <alignment horizontal="left" vertical="center" indent="1"/>
    </xf>
    <xf numFmtId="0" fontId="11" fillId="3" borderId="9" xfId="0" applyFont="1" applyFill="1" applyBorder="1" applyAlignment="1" applyProtection="1">
      <alignment horizontal="left" vertical="center" indent="1"/>
    </xf>
    <xf numFmtId="0" fontId="11" fillId="3" borderId="63" xfId="0" applyFont="1" applyFill="1" applyBorder="1" applyAlignment="1" applyProtection="1">
      <alignment horizontal="left" vertical="center" indent="1"/>
    </xf>
    <xf numFmtId="0" fontId="11" fillId="3" borderId="64" xfId="0" applyFont="1" applyFill="1" applyBorder="1" applyAlignment="1" applyProtection="1">
      <alignment horizontal="left" vertical="center" indent="1"/>
    </xf>
    <xf numFmtId="0" fontId="11" fillId="3" borderId="65" xfId="0" applyFont="1" applyFill="1" applyBorder="1" applyAlignment="1" applyProtection="1">
      <alignment horizontal="left" vertical="center" indent="1"/>
    </xf>
    <xf numFmtId="0" fontId="9" fillId="3" borderId="62" xfId="0" applyFont="1" applyFill="1" applyBorder="1" applyAlignment="1" applyProtection="1">
      <alignment horizontal="center" vertical="center" wrapText="1"/>
    </xf>
    <xf numFmtId="0" fontId="9" fillId="3" borderId="73" xfId="0" applyFont="1" applyFill="1" applyBorder="1" applyAlignment="1" applyProtection="1">
      <alignment horizontal="center" vertical="center" wrapText="1"/>
    </xf>
    <xf numFmtId="0" fontId="9" fillId="3" borderId="64" xfId="0" applyFont="1" applyFill="1" applyBorder="1" applyAlignment="1" applyProtection="1">
      <alignment horizontal="center" vertical="center" wrapText="1"/>
    </xf>
    <xf numFmtId="0" fontId="9" fillId="3" borderId="65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left" vertical="center" wrapText="1" indent="1"/>
    </xf>
    <xf numFmtId="0" fontId="11" fillId="3" borderId="0" xfId="0" applyFont="1" applyFill="1" applyBorder="1" applyAlignment="1" applyProtection="1">
      <alignment horizontal="left" vertical="center" wrapText="1" indent="1"/>
    </xf>
    <xf numFmtId="0" fontId="11" fillId="3" borderId="63" xfId="0" applyFont="1" applyFill="1" applyBorder="1" applyAlignment="1" applyProtection="1">
      <alignment horizontal="left" vertical="center" wrapText="1" indent="1"/>
    </xf>
    <xf numFmtId="0" fontId="11" fillId="3" borderId="64" xfId="0" applyFont="1" applyFill="1" applyBorder="1" applyAlignment="1" applyProtection="1">
      <alignment horizontal="left" vertical="center" wrapText="1" indent="1"/>
    </xf>
    <xf numFmtId="0" fontId="9" fillId="3" borderId="62" xfId="0" applyFont="1" applyFill="1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/>
    </xf>
    <xf numFmtId="0" fontId="9" fillId="3" borderId="72" xfId="0" applyFont="1" applyFill="1" applyBorder="1" applyAlignment="1" applyProtection="1">
      <alignment horizontal="left" vertical="center" indent="1"/>
    </xf>
    <xf numFmtId="0" fontId="9" fillId="3" borderId="62" xfId="0" applyFont="1" applyFill="1" applyBorder="1" applyAlignment="1" applyProtection="1">
      <alignment horizontal="left" vertical="center" indent="1"/>
    </xf>
    <xf numFmtId="0" fontId="9" fillId="3" borderId="20" xfId="0" applyFont="1" applyFill="1" applyBorder="1" applyAlignment="1" applyProtection="1">
      <alignment horizontal="left" vertical="center" indent="1"/>
    </xf>
    <xf numFmtId="0" fontId="9" fillId="3" borderId="19" xfId="0" applyFont="1" applyFill="1" applyBorder="1" applyAlignment="1" applyProtection="1">
      <alignment horizontal="left" vertical="center" indent="1"/>
    </xf>
    <xf numFmtId="165" fontId="3" fillId="6" borderId="6" xfId="0" applyNumberFormat="1" applyFont="1" applyFill="1" applyBorder="1" applyAlignment="1" applyProtection="1">
      <alignment horizontal="center" vertical="center"/>
    </xf>
    <xf numFmtId="165" fontId="3" fillId="6" borderId="5" xfId="0" applyNumberFormat="1" applyFont="1" applyFill="1" applyBorder="1" applyAlignment="1" applyProtection="1">
      <alignment horizontal="center" vertical="center"/>
    </xf>
    <xf numFmtId="165" fontId="3" fillId="6" borderId="7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33" fillId="3" borderId="0" xfId="0" applyFont="1" applyFill="1" applyBorder="1" applyAlignment="1" applyProtection="1">
      <alignment horizontal="left" vertical="center" wrapText="1"/>
    </xf>
    <xf numFmtId="0" fontId="35" fillId="3" borderId="0" xfId="0" applyFont="1" applyFill="1" applyBorder="1" applyAlignment="1" applyProtection="1">
      <alignment horizontal="left" vertical="center" wrapText="1"/>
    </xf>
    <xf numFmtId="49" fontId="3" fillId="3" borderId="13" xfId="0" applyNumberFormat="1" applyFont="1" applyFill="1" applyBorder="1" applyAlignment="1" applyProtection="1">
      <alignment horizontal="center" vertical="center" wrapText="1"/>
    </xf>
    <xf numFmtId="0" fontId="5" fillId="3" borderId="72" xfId="0" applyFont="1" applyFill="1" applyBorder="1" applyAlignment="1" applyProtection="1">
      <alignment horizontal="left" vertical="center" indent="1"/>
    </xf>
    <xf numFmtId="0" fontId="5" fillId="3" borderId="62" xfId="0" applyFont="1" applyFill="1" applyBorder="1" applyAlignment="1" applyProtection="1">
      <alignment horizontal="left" vertical="center" indent="1"/>
    </xf>
    <xf numFmtId="0" fontId="5" fillId="3" borderId="20" xfId="0" applyFont="1" applyFill="1" applyBorder="1" applyAlignment="1" applyProtection="1">
      <alignment horizontal="left" vertical="center" indent="1"/>
    </xf>
    <xf numFmtId="0" fontId="5" fillId="3" borderId="19" xfId="0" applyFont="1" applyFill="1" applyBorder="1" applyAlignment="1" applyProtection="1">
      <alignment horizontal="left" vertical="center" indent="1"/>
    </xf>
    <xf numFmtId="0" fontId="5" fillId="3" borderId="6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5" fillId="6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0" fontId="5" fillId="6" borderId="7" xfId="0" applyFont="1" applyFill="1" applyBorder="1" applyAlignment="1" applyProtection="1">
      <alignment horizontal="center" vertical="center"/>
    </xf>
    <xf numFmtId="0" fontId="46" fillId="3" borderId="38" xfId="2" applyFont="1" applyFill="1" applyBorder="1" applyAlignment="1" applyProtection="1">
      <alignment horizontal="center" vertical="center"/>
    </xf>
    <xf numFmtId="0" fontId="46" fillId="3" borderId="70" xfId="2" applyFont="1" applyFill="1" applyBorder="1" applyAlignment="1" applyProtection="1">
      <alignment horizontal="center" vertical="center"/>
    </xf>
    <xf numFmtId="0" fontId="1" fillId="0" borderId="5" xfId="2" applyFont="1" applyBorder="1" applyAlignment="1" applyProtection="1">
      <alignment horizontal="left" vertical="center" indent="2"/>
    </xf>
    <xf numFmtId="0" fontId="1" fillId="0" borderId="7" xfId="2" applyFont="1" applyBorder="1" applyAlignment="1" applyProtection="1">
      <alignment horizontal="left" vertical="center" indent="2"/>
    </xf>
    <xf numFmtId="0" fontId="1" fillId="0" borderId="6" xfId="2" applyFont="1" applyBorder="1" applyAlignment="1" applyProtection="1">
      <alignment horizontal="left" vertical="center" indent="3"/>
    </xf>
    <xf numFmtId="0" fontId="1" fillId="0" borderId="5" xfId="2" applyFont="1" applyBorder="1" applyAlignment="1" applyProtection="1">
      <alignment horizontal="left" vertical="center" indent="3"/>
    </xf>
    <xf numFmtId="0" fontId="43" fillId="0" borderId="5" xfId="2" applyFont="1" applyBorder="1" applyAlignment="1" applyProtection="1">
      <alignment horizontal="center" vertical="center"/>
    </xf>
    <xf numFmtId="0" fontId="1" fillId="3" borderId="68" xfId="2" applyFont="1" applyFill="1" applyBorder="1" applyAlignment="1" applyProtection="1">
      <alignment horizontal="center" vertical="center" wrapText="1"/>
    </xf>
    <xf numFmtId="0" fontId="1" fillId="3" borderId="69" xfId="2" applyFont="1" applyFill="1" applyBorder="1" applyAlignment="1" applyProtection="1">
      <alignment horizontal="center" vertical="center"/>
    </xf>
    <xf numFmtId="0" fontId="1" fillId="3" borderId="67" xfId="2" applyFont="1" applyFill="1" applyBorder="1" applyAlignment="1" applyProtection="1">
      <alignment horizontal="center" vertical="center"/>
    </xf>
    <xf numFmtId="0" fontId="1" fillId="3" borderId="66" xfId="2" applyFont="1" applyFill="1" applyBorder="1" applyAlignment="1" applyProtection="1">
      <alignment horizontal="center" vertical="center"/>
    </xf>
    <xf numFmtId="0" fontId="48" fillId="3" borderId="67" xfId="2" applyFont="1" applyFill="1" applyBorder="1" applyAlignment="1" applyProtection="1">
      <alignment horizontal="center" vertical="center"/>
    </xf>
    <xf numFmtId="0" fontId="48" fillId="3" borderId="64" xfId="2" applyFont="1" applyFill="1" applyBorder="1" applyAlignment="1" applyProtection="1">
      <alignment horizontal="center" vertical="center"/>
    </xf>
    <xf numFmtId="0" fontId="48" fillId="3" borderId="66" xfId="2" applyFont="1" applyFill="1" applyBorder="1" applyAlignment="1" applyProtection="1">
      <alignment horizontal="center" vertical="center"/>
    </xf>
    <xf numFmtId="0" fontId="46" fillId="3" borderId="64" xfId="2" applyFont="1" applyFill="1" applyBorder="1" applyAlignment="1" applyProtection="1">
      <alignment horizontal="center" vertical="center"/>
    </xf>
    <xf numFmtId="165" fontId="3" fillId="6" borderId="6" xfId="0" applyNumberFormat="1" applyFont="1" applyFill="1" applyBorder="1" applyAlignment="1" applyProtection="1">
      <alignment horizontal="center" vertical="center"/>
      <protection locked="0"/>
    </xf>
    <xf numFmtId="165" fontId="3" fillId="6" borderId="5" xfId="0" applyNumberFormat="1" applyFont="1" applyFill="1" applyBorder="1" applyAlignment="1" applyProtection="1">
      <alignment horizontal="center" vertical="center"/>
      <protection locked="0"/>
    </xf>
    <xf numFmtId="165" fontId="3" fillId="6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5" xfId="2" applyFont="1" applyBorder="1" applyAlignment="1" applyProtection="1">
      <alignment horizontal="center" vertical="center"/>
    </xf>
    <xf numFmtId="0" fontId="1" fillId="0" borderId="7" xfId="2" applyFont="1" applyBorder="1" applyAlignment="1" applyProtection="1">
      <alignment horizontal="center" vertical="center"/>
    </xf>
    <xf numFmtId="0" fontId="1" fillId="0" borderId="68" xfId="2" applyFont="1" applyBorder="1" applyAlignment="1" applyProtection="1">
      <alignment horizontal="center" vertical="center" wrapText="1"/>
    </xf>
    <xf numFmtId="0" fontId="1" fillId="0" borderId="69" xfId="2" applyFont="1" applyBorder="1" applyAlignment="1" applyProtection="1">
      <alignment horizontal="center" vertical="center"/>
    </xf>
    <xf numFmtId="0" fontId="1" fillId="0" borderId="67" xfId="2" applyFont="1" applyBorder="1" applyAlignment="1" applyProtection="1">
      <alignment horizontal="center" vertical="center"/>
    </xf>
    <xf numFmtId="0" fontId="1" fillId="0" borderId="66" xfId="2" applyFont="1" applyBorder="1" applyAlignment="1" applyProtection="1">
      <alignment horizontal="center" vertical="center"/>
    </xf>
    <xf numFmtId="0" fontId="48" fillId="0" borderId="67" xfId="2" applyFont="1" applyBorder="1" applyAlignment="1" applyProtection="1">
      <alignment horizontal="center" vertical="center"/>
    </xf>
    <xf numFmtId="0" fontId="48" fillId="0" borderId="64" xfId="2" applyFont="1" applyBorder="1" applyAlignment="1" applyProtection="1">
      <alignment horizontal="center" vertical="center"/>
    </xf>
    <xf numFmtId="0" fontId="48" fillId="0" borderId="66" xfId="2" applyFont="1" applyBorder="1" applyAlignment="1" applyProtection="1">
      <alignment horizontal="center" vertical="center"/>
    </xf>
    <xf numFmtId="0" fontId="46" fillId="0" borderId="38" xfId="2" applyFont="1" applyBorder="1" applyAlignment="1" applyProtection="1">
      <alignment horizontal="center" vertical="center"/>
    </xf>
    <xf numFmtId="0" fontId="46" fillId="0" borderId="70" xfId="2" applyFont="1" applyBorder="1" applyAlignment="1" applyProtection="1">
      <alignment horizontal="center" vertical="center"/>
    </xf>
    <xf numFmtId="0" fontId="46" fillId="0" borderId="38" xfId="2" applyFont="1" applyFill="1" applyBorder="1" applyAlignment="1" applyProtection="1">
      <alignment horizontal="center" vertical="center"/>
    </xf>
    <xf numFmtId="0" fontId="46" fillId="0" borderId="70" xfId="2" applyFont="1" applyFill="1" applyBorder="1" applyAlignment="1" applyProtection="1">
      <alignment horizontal="center" vertical="center"/>
    </xf>
    <xf numFmtId="169" fontId="1" fillId="0" borderId="38" xfId="2" applyNumberFormat="1" applyFont="1" applyBorder="1" applyAlignment="1" applyProtection="1">
      <alignment horizontal="left" vertical="center" indent="1"/>
    </xf>
    <xf numFmtId="169" fontId="1" fillId="0" borderId="59" xfId="2" applyNumberFormat="1" applyFont="1" applyBorder="1" applyAlignment="1" applyProtection="1">
      <alignment horizontal="left" vertical="center" indent="1"/>
    </xf>
    <xf numFmtId="169" fontId="1" fillId="0" borderId="70" xfId="2" applyNumberFormat="1" applyFont="1" applyBorder="1" applyAlignment="1" applyProtection="1">
      <alignment horizontal="left" vertical="center" indent="1"/>
    </xf>
    <xf numFmtId="169" fontId="1" fillId="0" borderId="38" xfId="2" applyNumberFormat="1" applyFont="1" applyFill="1" applyBorder="1" applyAlignment="1" applyProtection="1">
      <alignment horizontal="left" vertical="center" indent="1"/>
    </xf>
    <xf numFmtId="169" fontId="1" fillId="0" borderId="59" xfId="2" applyNumberFormat="1" applyFont="1" applyFill="1" applyBorder="1" applyAlignment="1" applyProtection="1">
      <alignment horizontal="left" vertical="center" indent="1"/>
    </xf>
    <xf numFmtId="169" fontId="1" fillId="0" borderId="70" xfId="2" applyNumberFormat="1" applyFont="1" applyFill="1" applyBorder="1" applyAlignment="1" applyProtection="1">
      <alignment horizontal="left" vertical="center" indent="1"/>
    </xf>
    <xf numFmtId="1" fontId="55" fillId="6" borderId="12" xfId="0" applyNumberFormat="1" applyFont="1" applyFill="1" applyBorder="1" applyAlignment="1" applyProtection="1">
      <alignment horizontal="center" vertical="center"/>
      <protection locked="0"/>
    </xf>
    <xf numFmtId="1" fontId="55" fillId="6" borderId="11" xfId="0" applyNumberFormat="1" applyFont="1" applyFill="1" applyBorder="1" applyAlignment="1" applyProtection="1">
      <alignment horizontal="center" vertical="center"/>
      <protection locked="0"/>
    </xf>
    <xf numFmtId="14" fontId="12" fillId="6" borderId="26" xfId="0" applyNumberFormat="1" applyFont="1" applyFill="1" applyBorder="1" applyAlignment="1" applyProtection="1">
      <alignment horizontal="center" textRotation="90"/>
      <protection locked="0"/>
    </xf>
    <xf numFmtId="14" fontId="12" fillId="6" borderId="15" xfId="0" applyNumberFormat="1" applyFont="1" applyFill="1" applyBorder="1" applyAlignment="1" applyProtection="1">
      <alignment horizontal="center" textRotation="90"/>
      <protection locked="0"/>
    </xf>
    <xf numFmtId="14" fontId="12" fillId="6" borderId="27" xfId="0" applyNumberFormat="1" applyFont="1" applyFill="1" applyBorder="1" applyAlignment="1" applyProtection="1">
      <alignment horizontal="center" textRotation="90"/>
      <protection locked="0"/>
    </xf>
    <xf numFmtId="14" fontId="12" fillId="6" borderId="16" xfId="0" applyNumberFormat="1" applyFont="1" applyFill="1" applyBorder="1" applyAlignment="1" applyProtection="1">
      <alignment horizontal="center" textRotation="90"/>
      <protection locked="0"/>
    </xf>
    <xf numFmtId="2" fontId="3" fillId="6" borderId="74" xfId="0" applyNumberFormat="1" applyFont="1" applyFill="1" applyBorder="1" applyAlignment="1" applyProtection="1">
      <alignment horizontal="center" textRotation="90"/>
      <protection locked="0"/>
    </xf>
    <xf numFmtId="14" fontId="12" fillId="6" borderId="14" xfId="0" applyNumberFormat="1" applyFont="1" applyFill="1" applyBorder="1" applyAlignment="1" applyProtection="1">
      <alignment horizontal="center" textRotation="90"/>
      <protection locked="0"/>
    </xf>
    <xf numFmtId="14" fontId="12" fillId="6" borderId="21" xfId="0" applyNumberFormat="1" applyFont="1" applyFill="1" applyBorder="1" applyAlignment="1" applyProtection="1">
      <alignment horizontal="center" textRotation="90"/>
      <protection locked="0"/>
    </xf>
    <xf numFmtId="14" fontId="12" fillId="6" borderId="0" xfId="0" applyNumberFormat="1" applyFont="1" applyFill="1" applyBorder="1" applyAlignment="1" applyProtection="1">
      <alignment horizontal="center" textRotation="90"/>
      <protection locked="0"/>
    </xf>
    <xf numFmtId="14" fontId="12" fillId="6" borderId="9" xfId="0" applyNumberFormat="1" applyFont="1" applyFill="1" applyBorder="1" applyAlignment="1" applyProtection="1">
      <alignment horizontal="center" textRotation="90"/>
      <protection locked="0"/>
    </xf>
    <xf numFmtId="1" fontId="55" fillId="6" borderId="5" xfId="0" applyNumberFormat="1" applyFont="1" applyFill="1" applyBorder="1" applyAlignment="1" applyProtection="1">
      <alignment horizontal="center" vertical="center"/>
      <protection locked="0"/>
    </xf>
    <xf numFmtId="1" fontId="55" fillId="6" borderId="7" xfId="0" applyNumberFormat="1" applyFont="1" applyFill="1" applyBorder="1" applyAlignment="1" applyProtection="1">
      <alignment horizontal="center" vertical="center"/>
      <protection locked="0"/>
    </xf>
    <xf numFmtId="2" fontId="3" fillId="6" borderId="11" xfId="0" applyNumberFormat="1" applyFont="1" applyFill="1" applyBorder="1" applyAlignment="1" applyProtection="1">
      <alignment horizontal="center" textRotation="90"/>
      <protection locked="0"/>
    </xf>
    <xf numFmtId="2" fontId="3" fillId="6" borderId="75" xfId="0" applyNumberFormat="1" applyFont="1" applyFill="1" applyBorder="1" applyAlignment="1" applyProtection="1">
      <alignment horizontal="center" textRotation="90"/>
      <protection locked="0"/>
    </xf>
    <xf numFmtId="0" fontId="54" fillId="0" borderId="6" xfId="1" applyFont="1" applyFill="1" applyBorder="1" applyAlignment="1" applyProtection="1">
      <alignment horizontal="center" vertical="center" wrapText="1"/>
    </xf>
    <xf numFmtId="0" fontId="54" fillId="0" borderId="7" xfId="1" applyFon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1" fillId="0" borderId="7" xfId="0" applyFont="1" applyBorder="1" applyProtection="1"/>
    <xf numFmtId="14" fontId="12" fillId="6" borderId="13" xfId="0" applyNumberFormat="1" applyFont="1" applyFill="1" applyBorder="1" applyAlignment="1" applyProtection="1">
      <alignment horizontal="center" textRotation="90"/>
      <protection locked="0"/>
    </xf>
    <xf numFmtId="14" fontId="12" fillId="6" borderId="4" xfId="0" applyNumberFormat="1" applyFont="1" applyFill="1" applyBorder="1" applyAlignment="1" applyProtection="1">
      <alignment horizontal="center" textRotation="90"/>
      <protection locked="0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2" fontId="3" fillId="6" borderId="31" xfId="0" applyNumberFormat="1" applyFont="1" applyFill="1" applyBorder="1" applyAlignment="1" applyProtection="1">
      <alignment horizontal="center" textRotation="90"/>
      <protection locked="0"/>
    </xf>
    <xf numFmtId="1" fontId="55" fillId="6" borderId="6" xfId="0" applyNumberFormat="1" applyFont="1" applyFill="1" applyBorder="1" applyAlignment="1" applyProtection="1">
      <alignment horizontal="center" vertical="center"/>
      <protection locked="0"/>
    </xf>
    <xf numFmtId="2" fontId="3" fillId="6" borderId="74" xfId="0" applyNumberFormat="1" applyFont="1" applyFill="1" applyBorder="1" applyAlignment="1" applyProtection="1">
      <alignment horizontal="center" textRotation="90" wrapText="1"/>
      <protection locked="0"/>
    </xf>
    <xf numFmtId="0" fontId="8" fillId="0" borderId="6" xfId="2" applyFont="1" applyBorder="1" applyAlignment="1" applyProtection="1">
      <alignment horizontal="left"/>
    </xf>
    <xf numFmtId="0" fontId="38" fillId="0" borderId="5" xfId="2" applyFont="1" applyBorder="1" applyAlignment="1" applyProtection="1">
      <alignment horizontal="left"/>
    </xf>
    <xf numFmtId="0" fontId="38" fillId="0" borderId="7" xfId="2" applyFont="1" applyBorder="1" applyAlignment="1" applyProtection="1">
      <alignment horizontal="left"/>
    </xf>
    <xf numFmtId="0" fontId="5" fillId="0" borderId="6" xfId="2" applyFont="1" applyBorder="1" applyAlignment="1" applyProtection="1">
      <alignment horizontal="left" indent="1"/>
    </xf>
    <xf numFmtId="0" fontId="5" fillId="0" borderId="5" xfId="2" applyFont="1" applyBorder="1" applyAlignment="1" applyProtection="1">
      <alignment horizontal="left" indent="1"/>
    </xf>
    <xf numFmtId="0" fontId="5" fillId="0" borderId="7" xfId="2" applyFont="1" applyBorder="1" applyAlignment="1" applyProtection="1">
      <alignment horizontal="left" indent="1"/>
    </xf>
    <xf numFmtId="0" fontId="43" fillId="3" borderId="0" xfId="2" applyFont="1" applyFill="1" applyBorder="1" applyProtection="1"/>
    <xf numFmtId="0" fontId="69" fillId="3" borderId="38" xfId="2" applyFont="1" applyFill="1" applyBorder="1" applyAlignment="1" applyProtection="1">
      <alignment horizontal="center" vertical="center" wrapText="1"/>
    </xf>
    <xf numFmtId="0" fontId="69" fillId="3" borderId="70" xfId="2" applyFont="1" applyFill="1" applyBorder="1" applyAlignment="1" applyProtection="1">
      <alignment horizontal="center" vertical="center"/>
    </xf>
    <xf numFmtId="0" fontId="23" fillId="3" borderId="38" xfId="2" applyFont="1" applyFill="1" applyBorder="1" applyAlignment="1" applyProtection="1">
      <alignment horizontal="left" vertical="center" indent="1"/>
    </xf>
    <xf numFmtId="0" fontId="9" fillId="3" borderId="59" xfId="2" applyFont="1" applyFill="1" applyBorder="1" applyAlignment="1" applyProtection="1">
      <alignment horizontal="left" vertical="center" indent="1"/>
    </xf>
    <xf numFmtId="0" fontId="9" fillId="3" borderId="70" xfId="2" applyFont="1" applyFill="1" applyBorder="1" applyAlignment="1" applyProtection="1">
      <alignment horizontal="left" vertical="center" indent="1"/>
    </xf>
    <xf numFmtId="0" fontId="43" fillId="3" borderId="60" xfId="2" applyFont="1" applyFill="1" applyBorder="1" applyAlignment="1" applyProtection="1">
      <alignment horizontal="center" vertical="center"/>
    </xf>
    <xf numFmtId="0" fontId="52" fillId="3" borderId="38" xfId="2" applyFont="1" applyFill="1" applyBorder="1" applyAlignment="1" applyProtection="1">
      <alignment horizontal="center" vertical="center"/>
    </xf>
    <xf numFmtId="0" fontId="52" fillId="3" borderId="70" xfId="2" applyFont="1" applyFill="1" applyBorder="1" applyAlignment="1" applyProtection="1">
      <alignment horizontal="center" vertical="center"/>
    </xf>
    <xf numFmtId="0" fontId="20" fillId="3" borderId="60" xfId="2" applyFont="1" applyFill="1" applyBorder="1" applyAlignment="1" applyProtection="1">
      <alignment horizontal="center" vertical="center"/>
    </xf>
    <xf numFmtId="0" fontId="43" fillId="3" borderId="0" xfId="2" applyFont="1" applyFill="1" applyAlignment="1" applyProtection="1">
      <alignment horizontal="center" vertical="center"/>
    </xf>
    <xf numFmtId="0" fontId="46" fillId="3" borderId="0" xfId="2" applyFont="1" applyFill="1" applyBorder="1" applyAlignment="1" applyProtection="1">
      <alignment vertical="center"/>
    </xf>
    <xf numFmtId="0" fontId="43" fillId="3" borderId="0" xfId="2" applyFont="1" applyFill="1" applyBorder="1" applyAlignment="1" applyProtection="1">
      <alignment vertical="center"/>
    </xf>
    <xf numFmtId="0" fontId="46" fillId="3" borderId="0" xfId="2" applyFont="1" applyFill="1" applyAlignment="1" applyProtection="1">
      <alignment vertical="center"/>
    </xf>
    <xf numFmtId="0" fontId="43" fillId="3" borderId="0" xfId="2" applyFont="1" applyFill="1" applyAlignment="1" applyProtection="1">
      <alignment vertical="center"/>
    </xf>
    <xf numFmtId="172" fontId="1" fillId="3" borderId="38" xfId="2" applyNumberFormat="1" applyFont="1" applyFill="1" applyBorder="1" applyAlignment="1" applyProtection="1">
      <alignment horizontal="right" vertical="center"/>
    </xf>
    <xf numFmtId="1" fontId="1" fillId="3" borderId="70" xfId="2" applyNumberFormat="1" applyFont="1" applyFill="1" applyBorder="1" applyAlignment="1" applyProtection="1">
      <alignment horizontal="left" vertical="center"/>
    </xf>
    <xf numFmtId="169" fontId="1" fillId="3" borderId="38" xfId="2" applyNumberFormat="1" applyFont="1" applyFill="1" applyBorder="1" applyAlignment="1" applyProtection="1">
      <alignment horizontal="left" vertical="center" indent="1"/>
    </xf>
    <xf numFmtId="169" fontId="1" fillId="3" borderId="59" xfId="2" applyNumberFormat="1" applyFont="1" applyFill="1" applyBorder="1" applyAlignment="1" applyProtection="1">
      <alignment horizontal="left" vertical="center" indent="1"/>
    </xf>
    <xf numFmtId="169" fontId="1" fillId="3" borderId="70" xfId="2" applyNumberFormat="1" applyFont="1" applyFill="1" applyBorder="1" applyAlignment="1" applyProtection="1">
      <alignment horizontal="left" vertical="center" indent="1"/>
    </xf>
    <xf numFmtId="0" fontId="43" fillId="3" borderId="16" xfId="2" applyFont="1" applyFill="1" applyBorder="1" applyAlignment="1" applyProtection="1">
      <alignment vertical="center"/>
    </xf>
    <xf numFmtId="0" fontId="43" fillId="3" borderId="60" xfId="2" applyFont="1" applyFill="1" applyBorder="1" applyAlignment="1" applyProtection="1">
      <alignment vertical="center"/>
    </xf>
    <xf numFmtId="0" fontId="46" fillId="3" borderId="71" xfId="2" applyFont="1" applyFill="1" applyBorder="1" applyProtection="1"/>
    <xf numFmtId="0" fontId="43" fillId="3" borderId="71" xfId="2" applyFont="1" applyFill="1" applyBorder="1" applyProtection="1"/>
    <xf numFmtId="169" fontId="20" fillId="3" borderId="71" xfId="2" applyNumberFormat="1" applyFont="1" applyFill="1" applyBorder="1" applyAlignment="1" applyProtection="1">
      <alignment vertical="center"/>
    </xf>
    <xf numFmtId="0" fontId="43" fillId="3" borderId="71" xfId="2" applyFont="1" applyFill="1" applyBorder="1" applyAlignment="1" applyProtection="1">
      <alignment vertical="center"/>
    </xf>
    <xf numFmtId="0" fontId="53" fillId="3" borderId="0" xfId="2" applyFont="1" applyFill="1" applyBorder="1" applyAlignment="1" applyProtection="1">
      <alignment horizontal="right" vertical="center"/>
    </xf>
    <xf numFmtId="0" fontId="1" fillId="3" borderId="0" xfId="2" applyFont="1" applyFill="1" applyBorder="1" applyAlignment="1" applyProtection="1">
      <alignment horizontal="center" vertical="center"/>
    </xf>
    <xf numFmtId="0" fontId="43" fillId="3" borderId="0" xfId="2" applyFont="1" applyFill="1" applyBorder="1" applyAlignment="1" applyProtection="1">
      <alignment horizontal="center" vertical="center"/>
    </xf>
    <xf numFmtId="0" fontId="20" fillId="3" borderId="71" xfId="2" applyFont="1" applyFill="1" applyBorder="1" applyAlignment="1" applyProtection="1">
      <alignment horizontal="center" vertical="center"/>
    </xf>
    <xf numFmtId="0" fontId="43" fillId="3" borderId="71" xfId="2" applyFont="1" applyFill="1" applyBorder="1" applyAlignment="1" applyProtection="1">
      <alignment horizontal="center" vertical="center"/>
    </xf>
    <xf numFmtId="0" fontId="20" fillId="3" borderId="0" xfId="2" applyFont="1" applyFill="1" applyBorder="1" applyAlignment="1" applyProtection="1">
      <alignment horizontal="center" vertical="center"/>
    </xf>
    <xf numFmtId="0" fontId="1" fillId="3" borderId="0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center" vertical="center"/>
    </xf>
    <xf numFmtId="0" fontId="5" fillId="3" borderId="0" xfId="2" applyFont="1" applyFill="1" applyBorder="1" applyAlignment="1" applyProtection="1">
      <alignment vertical="center" wrapText="1"/>
    </xf>
    <xf numFmtId="0" fontId="1" fillId="0" borderId="6" xfId="2" applyFont="1" applyBorder="1" applyAlignment="1" applyProtection="1">
      <alignment horizontal="left" vertical="center" wrapText="1" indent="1"/>
    </xf>
    <xf numFmtId="0" fontId="13" fillId="0" borderId="5" xfId="2" applyFont="1" applyBorder="1" applyAlignment="1" applyProtection="1">
      <alignment horizontal="left" vertical="center" wrapText="1" indent="1"/>
    </xf>
    <xf numFmtId="0" fontId="13" fillId="0" borderId="7" xfId="2" applyFont="1" applyBorder="1" applyAlignment="1" applyProtection="1">
      <alignment horizontal="left" vertical="center" wrapText="1" indent="1"/>
    </xf>
    <xf numFmtId="0" fontId="1" fillId="0" borderId="6" xfId="2" applyFont="1" applyBorder="1" applyAlignment="1" applyProtection="1">
      <alignment horizontal="center" vertical="center" wrapText="1"/>
    </xf>
    <xf numFmtId="0" fontId="1" fillId="0" borderId="5" xfId="2" applyFont="1" applyBorder="1" applyAlignment="1" applyProtection="1">
      <alignment horizontal="center" vertical="center" wrapText="1"/>
    </xf>
    <xf numFmtId="0" fontId="1" fillId="0" borderId="7" xfId="2" applyFont="1" applyBorder="1" applyAlignment="1" applyProtection="1">
      <alignment horizontal="center" vertical="center" wrapText="1"/>
    </xf>
    <xf numFmtId="0" fontId="13" fillId="0" borderId="4" xfId="2" applyFont="1" applyBorder="1" applyAlignment="1" applyProtection="1">
      <alignment horizontal="left" vertical="center" wrapText="1" indent="1"/>
    </xf>
    <xf numFmtId="0" fontId="13" fillId="0" borderId="0" xfId="2" applyFont="1" applyBorder="1" applyAlignment="1" applyProtection="1">
      <alignment horizontal="left" vertical="center" wrapText="1" indent="1"/>
    </xf>
    <xf numFmtId="0" fontId="13" fillId="0" borderId="9" xfId="2" applyFont="1" applyBorder="1" applyAlignment="1" applyProtection="1">
      <alignment horizontal="left" vertical="center" wrapText="1" indent="1"/>
    </xf>
    <xf numFmtId="0" fontId="38" fillId="0" borderId="13" xfId="2" applyFont="1" applyBorder="1" applyAlignment="1" applyProtection="1">
      <alignment horizontal="center" vertical="center"/>
    </xf>
    <xf numFmtId="0" fontId="38" fillId="0" borderId="14" xfId="2" applyFont="1" applyBorder="1" applyAlignment="1" applyProtection="1">
      <alignment horizontal="center" vertical="center"/>
    </xf>
    <xf numFmtId="0" fontId="38" fillId="0" borderId="21" xfId="2" applyFont="1" applyBorder="1" applyAlignment="1" applyProtection="1">
      <alignment horizontal="center" vertical="center"/>
    </xf>
    <xf numFmtId="0" fontId="38" fillId="3" borderId="0" xfId="2" applyFont="1" applyFill="1" applyBorder="1" applyAlignment="1" applyProtection="1">
      <alignment vertical="center"/>
    </xf>
    <xf numFmtId="0" fontId="13" fillId="0" borderId="20" xfId="2" applyFont="1" applyBorder="1" applyAlignment="1" applyProtection="1">
      <alignment horizontal="left" vertical="center" wrapText="1" indent="1"/>
    </xf>
    <xf numFmtId="0" fontId="13" fillId="0" borderId="19" xfId="2" applyFont="1" applyBorder="1" applyAlignment="1" applyProtection="1">
      <alignment horizontal="left" vertical="center" wrapText="1" indent="1"/>
    </xf>
    <xf numFmtId="0" fontId="13" fillId="0" borderId="8" xfId="2" applyFont="1" applyBorder="1" applyAlignment="1" applyProtection="1">
      <alignment horizontal="left" vertical="center" wrapText="1" indent="1"/>
    </xf>
    <xf numFmtId="0" fontId="38" fillId="0" borderId="20" xfId="2" applyFont="1" applyBorder="1" applyAlignment="1" applyProtection="1">
      <alignment horizontal="center" vertical="center"/>
    </xf>
    <xf numFmtId="0" fontId="38" fillId="0" borderId="19" xfId="2" applyFont="1" applyBorder="1" applyAlignment="1" applyProtection="1">
      <alignment horizontal="center" vertical="center"/>
    </xf>
    <xf numFmtId="0" fontId="38" fillId="0" borderId="8" xfId="2" applyFont="1" applyBorder="1" applyAlignment="1" applyProtection="1">
      <alignment horizontal="center" vertical="center"/>
    </xf>
    <xf numFmtId="0" fontId="43" fillId="3" borderId="19" xfId="2" applyFont="1" applyFill="1" applyBorder="1" applyAlignment="1" applyProtection="1">
      <alignment vertical="center"/>
    </xf>
    <xf numFmtId="0" fontId="1" fillId="0" borderId="38" xfId="2" applyFont="1" applyBorder="1" applyAlignment="1" applyProtection="1">
      <alignment horizontal="center" vertical="center"/>
    </xf>
    <xf numFmtId="0" fontId="1" fillId="0" borderId="70" xfId="2" applyFont="1" applyBorder="1" applyAlignment="1" applyProtection="1">
      <alignment horizontal="center" vertical="center"/>
    </xf>
    <xf numFmtId="0" fontId="1" fillId="0" borderId="38" xfId="2" applyFont="1" applyBorder="1" applyAlignment="1" applyProtection="1">
      <alignment horizontal="left" vertical="center" indent="1"/>
    </xf>
    <xf numFmtId="0" fontId="1" fillId="0" borderId="59" xfId="2" applyFont="1" applyBorder="1" applyAlignment="1" applyProtection="1">
      <alignment horizontal="left" vertical="center" indent="1"/>
    </xf>
    <xf numFmtId="0" fontId="1" fillId="0" borderId="70" xfId="2" applyFont="1" applyBorder="1" applyAlignment="1" applyProtection="1">
      <alignment horizontal="left" vertical="center" indent="1"/>
    </xf>
    <xf numFmtId="0" fontId="23" fillId="0" borderId="38" xfId="2" applyFont="1" applyBorder="1" applyAlignment="1" applyProtection="1">
      <alignment horizontal="center" vertical="center"/>
    </xf>
    <xf numFmtId="0" fontId="23" fillId="0" borderId="70" xfId="2" applyFont="1" applyBorder="1" applyAlignment="1" applyProtection="1">
      <alignment horizontal="center" vertical="center"/>
    </xf>
    <xf numFmtId="172" fontId="1" fillId="0" borderId="38" xfId="2" applyNumberFormat="1" applyFont="1" applyBorder="1" applyAlignment="1" applyProtection="1">
      <alignment horizontal="right" vertical="center"/>
    </xf>
    <xf numFmtId="1" fontId="1" fillId="0" borderId="70" xfId="2" applyNumberFormat="1" applyFont="1" applyBorder="1" applyAlignment="1" applyProtection="1">
      <alignment horizontal="left" vertical="center"/>
    </xf>
    <xf numFmtId="0" fontId="1" fillId="0" borderId="38" xfId="2" applyNumberFormat="1" applyFont="1" applyBorder="1" applyAlignment="1" applyProtection="1">
      <alignment horizontal="left" vertical="center" indent="1"/>
    </xf>
    <xf numFmtId="0" fontId="1" fillId="0" borderId="59" xfId="2" applyNumberFormat="1" applyFont="1" applyBorder="1" applyAlignment="1" applyProtection="1">
      <alignment horizontal="left" vertical="center" indent="1"/>
    </xf>
    <xf numFmtId="0" fontId="1" fillId="0" borderId="70" xfId="2" applyNumberFormat="1" applyFont="1" applyBorder="1" applyAlignment="1" applyProtection="1">
      <alignment horizontal="left" vertical="center" indent="1"/>
    </xf>
    <xf numFmtId="0" fontId="46" fillId="3" borderId="0" xfId="2" applyNumberFormat="1" applyFont="1" applyFill="1" applyBorder="1" applyAlignment="1" applyProtection="1">
      <alignment vertical="center"/>
    </xf>
    <xf numFmtId="0" fontId="43" fillId="3" borderId="0" xfId="2" applyNumberFormat="1" applyFont="1" applyFill="1" applyBorder="1" applyAlignment="1" applyProtection="1">
      <alignment vertical="center"/>
    </xf>
    <xf numFmtId="172" fontId="1" fillId="0" borderId="38" xfId="2" applyNumberFormat="1" applyFont="1" applyFill="1" applyBorder="1" applyAlignment="1" applyProtection="1">
      <alignment horizontal="right" vertical="center"/>
    </xf>
    <xf numFmtId="1" fontId="1" fillId="0" borderId="70" xfId="2" applyNumberFormat="1" applyFont="1" applyFill="1" applyBorder="1" applyAlignment="1" applyProtection="1">
      <alignment horizontal="left" vertical="center"/>
    </xf>
    <xf numFmtId="0" fontId="1" fillId="0" borderId="38" xfId="2" applyNumberFormat="1" applyFont="1" applyFill="1" applyBorder="1" applyAlignment="1" applyProtection="1">
      <alignment horizontal="left" vertical="center" indent="1"/>
    </xf>
    <xf numFmtId="0" fontId="1" fillId="0" borderId="59" xfId="2" applyNumberFormat="1" applyFont="1" applyFill="1" applyBorder="1" applyAlignment="1" applyProtection="1">
      <alignment horizontal="left" vertical="center" indent="1"/>
    </xf>
    <xf numFmtId="0" fontId="1" fillId="0" borderId="70" xfId="2" applyNumberFormat="1" applyFont="1" applyFill="1" applyBorder="1" applyAlignment="1" applyProtection="1">
      <alignment horizontal="left" vertical="center" indent="1"/>
    </xf>
  </cellXfs>
  <cellStyles count="5">
    <cellStyle name="Prozent" xfId="4" builtinId="5"/>
    <cellStyle name="Standard" xfId="0" builtinId="0"/>
    <cellStyle name="Standard 10" xfId="3"/>
    <cellStyle name="Standard 5" xfId="2"/>
    <cellStyle name="Standard_Tabelle1" xfId="1"/>
  </cellStyles>
  <dxfs count="72"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  <dxf>
      <font>
        <color rgb="FFFF0000"/>
      </font>
    </dxf>
    <dxf>
      <font>
        <color rgb="FF00B0F0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58329359095917377"/>
          <c:y val="0.14705882352941191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Q1a!$X$26:$AF$26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4720384"/>
        <c:axId val="54721920"/>
      </c:areaChart>
      <c:catAx>
        <c:axId val="54720384"/>
        <c:scaling>
          <c:orientation val="minMax"/>
        </c:scaling>
        <c:axPos val="b"/>
        <c:minorGridlines/>
        <c:tickLblPos val="nextTo"/>
        <c:crossAx val="54721920"/>
        <c:crosses val="autoZero"/>
        <c:auto val="1"/>
        <c:lblAlgn val="ctr"/>
        <c:lblOffset val="100"/>
        <c:tickMarkSkip val="2"/>
      </c:catAx>
      <c:valAx>
        <c:axId val="5472192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4720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337657411508"/>
          <c:y val="8.2451538944007779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Q1c!$X$32:$AF$32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axId val="57182080"/>
        <c:axId val="57183616"/>
      </c:areaChart>
      <c:catAx>
        <c:axId val="5718208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183616"/>
        <c:crosses val="autoZero"/>
        <c:auto val="1"/>
        <c:lblAlgn val="ctr"/>
        <c:lblOffset val="100"/>
        <c:tickMarkSkip val="2"/>
      </c:catAx>
      <c:valAx>
        <c:axId val="5718361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18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Q1c!$X$35:$AF$35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207808"/>
        <c:axId val="57217792"/>
      </c:areaChart>
      <c:catAx>
        <c:axId val="5720780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217792"/>
        <c:crosses val="autoZero"/>
        <c:auto val="1"/>
        <c:lblAlgn val="ctr"/>
        <c:lblOffset val="100"/>
        <c:tickMarkSkip val="2"/>
      </c:catAx>
      <c:valAx>
        <c:axId val="5721779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207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Q1c!$X$29:$AF$29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246080"/>
        <c:axId val="57247616"/>
      </c:areaChart>
      <c:catAx>
        <c:axId val="5724608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247616"/>
        <c:crosses val="autoZero"/>
        <c:auto val="1"/>
        <c:lblAlgn val="ctr"/>
        <c:lblOffset val="100"/>
        <c:tickMarkSkip val="2"/>
      </c:catAx>
      <c:valAx>
        <c:axId val="5724761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246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66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'1.SA'!$Y$26:$AG$26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515008"/>
        <c:axId val="57529088"/>
      </c:areaChart>
      <c:catAx>
        <c:axId val="5751500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529088"/>
        <c:crosses val="autoZero"/>
        <c:auto val="1"/>
        <c:lblAlgn val="ctr"/>
        <c:lblOffset val="100"/>
        <c:tickMarkSkip val="2"/>
      </c:catAx>
      <c:valAx>
        <c:axId val="5752908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51500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1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'1.SA'!$Y$32:$AG$32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7569664"/>
        <c:axId val="57571200"/>
      </c:areaChart>
      <c:catAx>
        <c:axId val="5756966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571200"/>
        <c:crosses val="autoZero"/>
        <c:auto val="1"/>
        <c:lblAlgn val="ctr"/>
        <c:lblOffset val="100"/>
        <c:tickMarkSkip val="2"/>
      </c:catAx>
      <c:valAx>
        <c:axId val="575712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569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'1.SA'!$Y$35:$AG$35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591296"/>
        <c:axId val="57592832"/>
      </c:areaChart>
      <c:catAx>
        <c:axId val="5759129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592832"/>
        <c:crosses val="autoZero"/>
        <c:auto val="1"/>
        <c:lblAlgn val="ctr"/>
        <c:lblOffset val="100"/>
        <c:tickMarkSkip val="2"/>
      </c:catAx>
      <c:valAx>
        <c:axId val="5759283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591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'1.SA'!$Y$29:$AG$29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8669696"/>
        <c:axId val="58675584"/>
      </c:areaChart>
      <c:catAx>
        <c:axId val="5866969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8675584"/>
        <c:crosses val="autoZero"/>
        <c:auto val="1"/>
        <c:lblAlgn val="ctr"/>
        <c:lblOffset val="100"/>
        <c:tickMarkSkip val="2"/>
      </c:catAx>
      <c:valAx>
        <c:axId val="5867558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8669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58329359095917377"/>
          <c:y val="0.14705882352941191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Q2a!$X$26:$AF$26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9976704"/>
        <c:axId val="59978496"/>
      </c:areaChart>
      <c:catAx>
        <c:axId val="59976704"/>
        <c:scaling>
          <c:orientation val="minMax"/>
        </c:scaling>
        <c:axPos val="b"/>
        <c:minorGridlines/>
        <c:tickLblPos val="nextTo"/>
        <c:crossAx val="59978496"/>
        <c:crosses val="autoZero"/>
        <c:auto val="1"/>
        <c:lblAlgn val="ctr"/>
        <c:lblOffset val="100"/>
        <c:tickMarkSkip val="2"/>
      </c:catAx>
      <c:valAx>
        <c:axId val="5997849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9976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33765741150822"/>
          <c:y val="8.2451538944007779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Q2a!$X$32:$AF$32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axId val="60014976"/>
        <c:axId val="60016512"/>
      </c:areaChart>
      <c:catAx>
        <c:axId val="6001497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016512"/>
        <c:crosses val="autoZero"/>
        <c:auto val="1"/>
        <c:lblAlgn val="ctr"/>
        <c:lblOffset val="100"/>
        <c:tickMarkSkip val="2"/>
      </c:catAx>
      <c:valAx>
        <c:axId val="6001651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014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Q2a!$X$35:$AF$35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308672"/>
        <c:axId val="57310208"/>
      </c:areaChart>
      <c:catAx>
        <c:axId val="5730867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310208"/>
        <c:crosses val="autoZero"/>
        <c:auto val="1"/>
        <c:lblAlgn val="ctr"/>
        <c:lblOffset val="100"/>
        <c:tickMarkSkip val="2"/>
      </c:catAx>
      <c:valAx>
        <c:axId val="573102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308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Q1a!$X$32:$AF$32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axId val="54877568"/>
        <c:axId val="54903936"/>
      </c:areaChart>
      <c:catAx>
        <c:axId val="5487756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4903936"/>
        <c:crosses val="autoZero"/>
        <c:auto val="1"/>
        <c:lblAlgn val="ctr"/>
        <c:lblOffset val="100"/>
        <c:tickMarkSkip val="2"/>
      </c:catAx>
      <c:valAx>
        <c:axId val="5490393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4877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Q2a!$X$29:$AF$29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318016"/>
        <c:axId val="58720640"/>
      </c:areaChart>
      <c:catAx>
        <c:axId val="5731801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8720640"/>
        <c:crosses val="autoZero"/>
        <c:auto val="1"/>
        <c:lblAlgn val="ctr"/>
        <c:lblOffset val="100"/>
        <c:tickMarkSkip val="2"/>
      </c:catAx>
      <c:valAx>
        <c:axId val="5872064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318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Q2b!$X$26:$AF$26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60049664"/>
        <c:axId val="60055552"/>
      </c:areaChart>
      <c:catAx>
        <c:axId val="60049664"/>
        <c:scaling>
          <c:orientation val="minMax"/>
        </c:scaling>
        <c:delete val="1"/>
        <c:axPos val="b"/>
        <c:minorGridlines/>
        <c:tickLblPos val="none"/>
        <c:crossAx val="60055552"/>
        <c:crosses val="autoZero"/>
        <c:auto val="1"/>
        <c:lblAlgn val="ctr"/>
        <c:lblOffset val="100"/>
        <c:tickMarkSkip val="2"/>
      </c:catAx>
      <c:valAx>
        <c:axId val="6005555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049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Q2b!$X$32:$AF$32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60075392"/>
        <c:axId val="60085376"/>
      </c:areaChart>
      <c:catAx>
        <c:axId val="6007539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085376"/>
        <c:crosses val="autoZero"/>
        <c:auto val="1"/>
        <c:lblAlgn val="ctr"/>
        <c:lblOffset val="100"/>
        <c:tickMarkSkip val="2"/>
      </c:catAx>
      <c:valAx>
        <c:axId val="6008537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075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Q2b!$X$35:$AF$35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121856"/>
        <c:axId val="60123392"/>
      </c:areaChart>
      <c:catAx>
        <c:axId val="6012185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123392"/>
        <c:crosses val="autoZero"/>
        <c:auto val="1"/>
        <c:lblAlgn val="ctr"/>
        <c:lblOffset val="100"/>
        <c:tickMarkSkip val="2"/>
      </c:catAx>
      <c:valAx>
        <c:axId val="6012339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121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Q2b!$X$29:$AF$29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159872"/>
        <c:axId val="60161408"/>
      </c:areaChart>
      <c:catAx>
        <c:axId val="6015987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161408"/>
        <c:crosses val="autoZero"/>
        <c:auto val="1"/>
        <c:lblAlgn val="ctr"/>
        <c:lblOffset val="100"/>
        <c:tickMarkSkip val="2"/>
      </c:catAx>
      <c:valAx>
        <c:axId val="601614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159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Q2c!$X$26:$AF$26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60429824"/>
        <c:axId val="60431360"/>
      </c:areaChart>
      <c:catAx>
        <c:axId val="6042982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431360"/>
        <c:crosses val="autoZero"/>
        <c:auto val="1"/>
        <c:lblAlgn val="ctr"/>
        <c:lblOffset val="100"/>
        <c:tickMarkSkip val="2"/>
      </c:catAx>
      <c:valAx>
        <c:axId val="6043136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429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Q2c!$X$32:$AF$32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60447360"/>
        <c:axId val="60449152"/>
      </c:areaChart>
      <c:catAx>
        <c:axId val="6044736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449152"/>
        <c:crosses val="autoZero"/>
        <c:auto val="1"/>
        <c:lblAlgn val="ctr"/>
        <c:lblOffset val="100"/>
        <c:tickMarkSkip val="2"/>
      </c:catAx>
      <c:valAx>
        <c:axId val="6044915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447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Q2c!$X$35:$AF$35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axId val="60502016"/>
        <c:axId val="60503552"/>
      </c:areaChart>
      <c:catAx>
        <c:axId val="6050201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503552"/>
        <c:crosses val="autoZero"/>
        <c:auto val="1"/>
        <c:lblAlgn val="ctr"/>
        <c:lblOffset val="100"/>
        <c:tickMarkSkip val="2"/>
      </c:catAx>
      <c:valAx>
        <c:axId val="6050355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502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Q2c!$X$29:$AF$29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527744"/>
        <c:axId val="60529280"/>
      </c:areaChart>
      <c:catAx>
        <c:axId val="6052774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529280"/>
        <c:crosses val="autoZero"/>
        <c:auto val="1"/>
        <c:lblAlgn val="ctr"/>
        <c:lblOffset val="100"/>
        <c:tickMarkSkip val="2"/>
      </c:catAx>
      <c:valAx>
        <c:axId val="6052928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527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'2.SA'!$X$26:$AF$26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571648"/>
        <c:axId val="60573184"/>
      </c:areaChart>
      <c:catAx>
        <c:axId val="6057164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573184"/>
        <c:crosses val="autoZero"/>
        <c:auto val="1"/>
        <c:lblAlgn val="ctr"/>
        <c:lblOffset val="100"/>
        <c:tickMarkSkip val="2"/>
      </c:catAx>
      <c:valAx>
        <c:axId val="6057318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571648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Q1a!$X$35:$AF$35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6255232"/>
        <c:axId val="56256768"/>
      </c:areaChart>
      <c:catAx>
        <c:axId val="5625523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6256768"/>
        <c:crosses val="autoZero"/>
        <c:auto val="1"/>
        <c:lblAlgn val="ctr"/>
        <c:lblOffset val="100"/>
        <c:tickMarkSkip val="2"/>
      </c:catAx>
      <c:valAx>
        <c:axId val="5625676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6255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'2.SA'!$X$32:$AF$32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8758272"/>
        <c:axId val="58759808"/>
      </c:areaChart>
      <c:catAx>
        <c:axId val="5875827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8759808"/>
        <c:crosses val="autoZero"/>
        <c:auto val="1"/>
        <c:lblAlgn val="ctr"/>
        <c:lblOffset val="100"/>
        <c:tickMarkSkip val="2"/>
      </c:catAx>
      <c:valAx>
        <c:axId val="587598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8758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'2.SA'!$X$35:$AF$35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602624"/>
        <c:axId val="60715008"/>
      </c:areaChart>
      <c:catAx>
        <c:axId val="6060262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715008"/>
        <c:crosses val="autoZero"/>
        <c:auto val="1"/>
        <c:lblAlgn val="ctr"/>
        <c:lblOffset val="100"/>
        <c:tickMarkSkip val="2"/>
      </c:catAx>
      <c:valAx>
        <c:axId val="607150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602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'2.SA'!$X$29:$AF$29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1869440"/>
        <c:axId val="61887616"/>
      </c:areaChart>
      <c:catAx>
        <c:axId val="6186944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1887616"/>
        <c:crosses val="autoZero"/>
        <c:auto val="1"/>
        <c:lblAlgn val="ctr"/>
        <c:lblOffset val="100"/>
        <c:tickMarkSkip val="2"/>
      </c:catAx>
      <c:valAx>
        <c:axId val="6188761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186944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58329359095917377"/>
          <c:y val="0.14705882352941191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Q3a!$X$26:$AF$26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0342272"/>
        <c:axId val="60343808"/>
      </c:areaChart>
      <c:catAx>
        <c:axId val="60342272"/>
        <c:scaling>
          <c:orientation val="minMax"/>
        </c:scaling>
        <c:axPos val="b"/>
        <c:minorGridlines/>
        <c:tickLblPos val="nextTo"/>
        <c:crossAx val="60343808"/>
        <c:crosses val="autoZero"/>
        <c:auto val="1"/>
        <c:lblAlgn val="ctr"/>
        <c:lblOffset val="100"/>
        <c:tickMarkSkip val="2"/>
      </c:catAx>
      <c:valAx>
        <c:axId val="603438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0342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33765741150822"/>
          <c:y val="8.2451538944007779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Q3a!$X$32:$AF$32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1920384"/>
        <c:axId val="61921920"/>
      </c:areaChart>
      <c:catAx>
        <c:axId val="6192038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1921920"/>
        <c:crosses val="autoZero"/>
        <c:auto val="1"/>
        <c:lblAlgn val="ctr"/>
        <c:lblOffset val="100"/>
        <c:tickMarkSkip val="2"/>
      </c:catAx>
      <c:valAx>
        <c:axId val="6192192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1920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Q3a!$X$35:$AF$35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028032"/>
        <c:axId val="62029824"/>
      </c:areaChart>
      <c:catAx>
        <c:axId val="6202803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2029824"/>
        <c:crosses val="autoZero"/>
        <c:auto val="1"/>
        <c:lblAlgn val="ctr"/>
        <c:lblOffset val="100"/>
        <c:tickMarkSkip val="2"/>
      </c:catAx>
      <c:valAx>
        <c:axId val="6202982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028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Q3a!$X$29:$AF$29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037376"/>
        <c:axId val="62043264"/>
      </c:areaChart>
      <c:catAx>
        <c:axId val="6203737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2043264"/>
        <c:crosses val="autoZero"/>
        <c:auto val="1"/>
        <c:lblAlgn val="ctr"/>
        <c:lblOffset val="100"/>
        <c:tickMarkSkip val="2"/>
      </c:catAx>
      <c:valAx>
        <c:axId val="6204326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037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Q3b!$X$26:$AF$26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258176"/>
        <c:axId val="62264064"/>
      </c:areaChart>
      <c:catAx>
        <c:axId val="62258176"/>
        <c:scaling>
          <c:orientation val="minMax"/>
        </c:scaling>
        <c:delete val="1"/>
        <c:axPos val="b"/>
        <c:minorGridlines/>
        <c:tickLblPos val="none"/>
        <c:crossAx val="62264064"/>
        <c:crosses val="autoZero"/>
        <c:auto val="1"/>
        <c:lblAlgn val="ctr"/>
        <c:lblOffset val="100"/>
        <c:tickMarkSkip val="2"/>
      </c:catAx>
      <c:valAx>
        <c:axId val="6226406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2581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Q3b!$X$32:$AF$32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316928"/>
        <c:axId val="62318464"/>
      </c:areaChart>
      <c:catAx>
        <c:axId val="6231692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2318464"/>
        <c:crosses val="autoZero"/>
        <c:auto val="1"/>
        <c:lblAlgn val="ctr"/>
        <c:lblOffset val="100"/>
        <c:tickMarkSkip val="2"/>
      </c:catAx>
      <c:valAx>
        <c:axId val="6231846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316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Q3b!$X$35:$AF$35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080512"/>
        <c:axId val="62082048"/>
      </c:areaChart>
      <c:catAx>
        <c:axId val="6208051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2082048"/>
        <c:crosses val="autoZero"/>
        <c:auto val="1"/>
        <c:lblAlgn val="ctr"/>
        <c:lblOffset val="100"/>
        <c:tickMarkSkip val="2"/>
      </c:catAx>
      <c:valAx>
        <c:axId val="6208204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080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Q1a!$X$29:$AF$29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6276864"/>
        <c:axId val="56278400"/>
      </c:areaChart>
      <c:catAx>
        <c:axId val="5627686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6278400"/>
        <c:crosses val="autoZero"/>
        <c:auto val="1"/>
        <c:lblAlgn val="ctr"/>
        <c:lblOffset val="100"/>
        <c:tickMarkSkip val="2"/>
      </c:catAx>
      <c:valAx>
        <c:axId val="562784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6276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Q3b!$X$29:$AF$29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2118528"/>
        <c:axId val="62120320"/>
      </c:areaChart>
      <c:catAx>
        <c:axId val="6211852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2120320"/>
        <c:crosses val="autoZero"/>
        <c:auto val="1"/>
        <c:lblAlgn val="ctr"/>
        <c:lblOffset val="100"/>
        <c:tickMarkSkip val="2"/>
      </c:catAx>
      <c:valAx>
        <c:axId val="6212032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2118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Q3c!$X$26:$AF$26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3404288"/>
        <c:axId val="63406080"/>
      </c:areaChart>
      <c:catAx>
        <c:axId val="6340428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3406080"/>
        <c:crosses val="autoZero"/>
        <c:auto val="1"/>
        <c:lblAlgn val="ctr"/>
        <c:lblOffset val="100"/>
        <c:tickMarkSkip val="2"/>
      </c:catAx>
      <c:valAx>
        <c:axId val="6340608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3404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Q3c!$X$32:$AF$32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3417728"/>
        <c:axId val="63431808"/>
      </c:areaChart>
      <c:catAx>
        <c:axId val="6341772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3431808"/>
        <c:crosses val="autoZero"/>
        <c:auto val="1"/>
        <c:lblAlgn val="ctr"/>
        <c:lblOffset val="100"/>
        <c:tickMarkSkip val="2"/>
      </c:catAx>
      <c:valAx>
        <c:axId val="634318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3417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Q3c!$X$35:$AF$35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3484672"/>
        <c:axId val="63486208"/>
      </c:areaChart>
      <c:catAx>
        <c:axId val="6348467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3486208"/>
        <c:crosses val="autoZero"/>
        <c:auto val="1"/>
        <c:lblAlgn val="ctr"/>
        <c:lblOffset val="100"/>
        <c:tickMarkSkip val="2"/>
      </c:catAx>
      <c:valAx>
        <c:axId val="6348620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3484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Q3c!$X$29:$AF$29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3498112"/>
        <c:axId val="63499648"/>
      </c:areaChart>
      <c:catAx>
        <c:axId val="6349811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3499648"/>
        <c:crosses val="autoZero"/>
        <c:auto val="1"/>
        <c:lblAlgn val="ctr"/>
        <c:lblOffset val="100"/>
        <c:tickMarkSkip val="2"/>
      </c:catAx>
      <c:valAx>
        <c:axId val="6349964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3498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889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'3.SA'!$X$26:$AF$26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026560"/>
        <c:axId val="69028096"/>
      </c:areaChart>
      <c:catAx>
        <c:axId val="6902656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028096"/>
        <c:crosses val="autoZero"/>
        <c:auto val="1"/>
        <c:lblAlgn val="ctr"/>
        <c:lblOffset val="100"/>
        <c:tickMarkSkip val="2"/>
      </c:catAx>
      <c:valAx>
        <c:axId val="6902809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02656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3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'3.SA'!$X$32:$AF$32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052288"/>
        <c:axId val="69053824"/>
      </c:areaChart>
      <c:catAx>
        <c:axId val="6905228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053824"/>
        <c:crosses val="autoZero"/>
        <c:auto val="1"/>
        <c:lblAlgn val="ctr"/>
        <c:lblOffset val="100"/>
        <c:tickMarkSkip val="2"/>
      </c:catAx>
      <c:valAx>
        <c:axId val="6905382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052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'3.SA'!$X$35:$AF$35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143552"/>
        <c:axId val="69165824"/>
      </c:areaChart>
      <c:catAx>
        <c:axId val="6914355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165824"/>
        <c:crosses val="autoZero"/>
        <c:auto val="1"/>
        <c:lblAlgn val="ctr"/>
        <c:lblOffset val="100"/>
        <c:tickMarkSkip val="2"/>
      </c:catAx>
      <c:valAx>
        <c:axId val="6916582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143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'3.SA'!$X$29:$AF$29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185920"/>
        <c:axId val="69187456"/>
      </c:areaChart>
      <c:catAx>
        <c:axId val="6918592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187456"/>
        <c:crosses val="autoZero"/>
        <c:auto val="1"/>
        <c:lblAlgn val="ctr"/>
        <c:lblOffset val="100"/>
        <c:tickMarkSkip val="2"/>
      </c:catAx>
      <c:valAx>
        <c:axId val="6918745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185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58329359095917377"/>
          <c:y val="0.14705882352941191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Q4a!$X$26:$AF$26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313280"/>
        <c:axId val="69314816"/>
      </c:areaChart>
      <c:catAx>
        <c:axId val="69313280"/>
        <c:scaling>
          <c:orientation val="minMax"/>
        </c:scaling>
        <c:axPos val="b"/>
        <c:minorGridlines/>
        <c:tickLblPos val="nextTo"/>
        <c:crossAx val="69314816"/>
        <c:crosses val="autoZero"/>
        <c:auto val="1"/>
        <c:lblAlgn val="ctr"/>
        <c:lblOffset val="100"/>
        <c:tickMarkSkip val="2"/>
      </c:catAx>
      <c:valAx>
        <c:axId val="6931481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3132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33765741150844"/>
          <c:y val="8.2451538944007779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</a:t>
            </a:r>
            <a:r>
              <a:rPr lang="en-US" sz="1000" baseline="0"/>
              <a:t> </a:t>
            </a:r>
            <a:r>
              <a:rPr lang="en-US" sz="1000"/>
              <a:t>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Q1b!$X$26:$AF$26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axId val="56334208"/>
        <c:axId val="56335744"/>
      </c:areaChart>
      <c:catAx>
        <c:axId val="56334208"/>
        <c:scaling>
          <c:orientation val="minMax"/>
        </c:scaling>
        <c:delete val="1"/>
        <c:axPos val="b"/>
        <c:minorGridlines/>
        <c:tickLblPos val="none"/>
        <c:crossAx val="56335744"/>
        <c:crosses val="autoZero"/>
        <c:auto val="1"/>
        <c:lblAlgn val="ctr"/>
        <c:lblOffset val="100"/>
        <c:tickMarkSkip val="2"/>
      </c:catAx>
      <c:valAx>
        <c:axId val="5633574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6334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Q4a!$X$32:$AF$32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343104"/>
        <c:axId val="69344640"/>
      </c:areaChart>
      <c:catAx>
        <c:axId val="6934310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344640"/>
        <c:crosses val="autoZero"/>
        <c:auto val="1"/>
        <c:lblAlgn val="ctr"/>
        <c:lblOffset val="100"/>
        <c:tickMarkSkip val="2"/>
      </c:catAx>
      <c:valAx>
        <c:axId val="6934464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343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Q4a!$X$35:$AF$35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393408"/>
        <c:axId val="69395200"/>
      </c:areaChart>
      <c:catAx>
        <c:axId val="6939340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395200"/>
        <c:crosses val="autoZero"/>
        <c:auto val="1"/>
        <c:lblAlgn val="ctr"/>
        <c:lblOffset val="100"/>
        <c:tickMarkSkip val="2"/>
      </c:catAx>
      <c:valAx>
        <c:axId val="693952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393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Q4a!$X$29:$AF$29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415296"/>
        <c:axId val="69416832"/>
      </c:areaChart>
      <c:catAx>
        <c:axId val="6941529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416832"/>
        <c:crosses val="autoZero"/>
        <c:auto val="1"/>
        <c:lblAlgn val="ctr"/>
        <c:lblOffset val="100"/>
        <c:tickMarkSkip val="2"/>
      </c:catAx>
      <c:valAx>
        <c:axId val="6941683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415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Q4b!$X$26:$AF$26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521408"/>
        <c:axId val="69522944"/>
      </c:areaChart>
      <c:catAx>
        <c:axId val="69521408"/>
        <c:scaling>
          <c:orientation val="minMax"/>
        </c:scaling>
        <c:delete val="1"/>
        <c:axPos val="b"/>
        <c:minorGridlines/>
        <c:tickLblPos val="none"/>
        <c:crossAx val="69522944"/>
        <c:crosses val="autoZero"/>
        <c:auto val="1"/>
        <c:lblAlgn val="ctr"/>
        <c:lblOffset val="100"/>
        <c:tickMarkSkip val="2"/>
      </c:catAx>
      <c:valAx>
        <c:axId val="6952294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521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Q4b!$X$32:$AF$32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551232"/>
        <c:axId val="69552768"/>
      </c:areaChart>
      <c:catAx>
        <c:axId val="6955123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552768"/>
        <c:crosses val="autoZero"/>
        <c:auto val="1"/>
        <c:lblAlgn val="ctr"/>
        <c:lblOffset val="100"/>
        <c:tickMarkSkip val="2"/>
      </c:catAx>
      <c:valAx>
        <c:axId val="6955276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5512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Q4b!$X$35:$AF$35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581056"/>
        <c:axId val="69586944"/>
      </c:areaChart>
      <c:catAx>
        <c:axId val="6958105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586944"/>
        <c:crosses val="autoZero"/>
        <c:auto val="1"/>
        <c:lblAlgn val="ctr"/>
        <c:lblOffset val="100"/>
        <c:tickMarkSkip val="2"/>
      </c:catAx>
      <c:valAx>
        <c:axId val="6958694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581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Q4b!$X$29:$AF$29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954944"/>
        <c:axId val="69956736"/>
      </c:areaChart>
      <c:catAx>
        <c:axId val="6995494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956736"/>
        <c:crosses val="autoZero"/>
        <c:auto val="1"/>
        <c:lblAlgn val="ctr"/>
        <c:lblOffset val="100"/>
        <c:tickMarkSkip val="2"/>
      </c:catAx>
      <c:valAx>
        <c:axId val="6995673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954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77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Q4c!$X$26:$AF$26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872640"/>
        <c:axId val="69886720"/>
      </c:areaChart>
      <c:catAx>
        <c:axId val="6987264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886720"/>
        <c:crosses val="autoZero"/>
        <c:auto val="1"/>
        <c:lblAlgn val="ctr"/>
        <c:lblOffset val="100"/>
        <c:tickMarkSkip val="2"/>
      </c:catAx>
      <c:valAx>
        <c:axId val="6988672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872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69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Q4c!$X$32:$AF$32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9992832"/>
        <c:axId val="69994368"/>
      </c:areaChart>
      <c:catAx>
        <c:axId val="6999283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9994368"/>
        <c:crosses val="autoZero"/>
        <c:auto val="1"/>
        <c:lblAlgn val="ctr"/>
        <c:lblOffset val="100"/>
        <c:tickMarkSkip val="2"/>
      </c:catAx>
      <c:valAx>
        <c:axId val="6999436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9992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022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Q4c!$X$35:$AF$35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039040"/>
        <c:axId val="70040576"/>
      </c:areaChart>
      <c:catAx>
        <c:axId val="7003904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040576"/>
        <c:crosses val="autoZero"/>
        <c:auto val="1"/>
        <c:lblAlgn val="ctr"/>
        <c:lblOffset val="100"/>
        <c:tickMarkSkip val="2"/>
      </c:catAx>
      <c:valAx>
        <c:axId val="7004057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039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9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Q1b!$X$32:$AF$32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axId val="57097216"/>
        <c:axId val="57103104"/>
      </c:areaChart>
      <c:catAx>
        <c:axId val="5709721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103104"/>
        <c:crosses val="autoZero"/>
        <c:auto val="1"/>
        <c:lblAlgn val="ctr"/>
        <c:lblOffset val="100"/>
        <c:tickMarkSkip val="2"/>
      </c:catAx>
      <c:valAx>
        <c:axId val="5710310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097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Q4c!$X$29:$AF$29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056576"/>
        <c:axId val="60363136"/>
      </c:areaChart>
      <c:catAx>
        <c:axId val="7005657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0363136"/>
        <c:crosses val="autoZero"/>
        <c:auto val="1"/>
        <c:lblAlgn val="ctr"/>
        <c:lblOffset val="100"/>
        <c:tickMarkSkip val="2"/>
      </c:catAx>
      <c:valAx>
        <c:axId val="6036313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056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'Q4d '!$X$26:$AF$26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8847872"/>
        <c:axId val="68857856"/>
      </c:areaChart>
      <c:catAx>
        <c:axId val="6884787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68857856"/>
        <c:crosses val="autoZero"/>
        <c:auto val="1"/>
        <c:lblAlgn val="ctr"/>
        <c:lblOffset val="100"/>
        <c:tickMarkSkip val="2"/>
      </c:catAx>
      <c:valAx>
        <c:axId val="6885785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8847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022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'Q4d '!$X$32:$AF$32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68865408"/>
        <c:axId val="70206592"/>
      </c:areaChart>
      <c:catAx>
        <c:axId val="6886540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206592"/>
        <c:crosses val="autoZero"/>
        <c:auto val="1"/>
        <c:lblAlgn val="ctr"/>
        <c:lblOffset val="100"/>
        <c:tickMarkSkip val="2"/>
      </c:catAx>
      <c:valAx>
        <c:axId val="7020659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8865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9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044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'Q4d '!$X$35:$AF$35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251264"/>
        <c:axId val="70252800"/>
      </c:areaChart>
      <c:catAx>
        <c:axId val="7025126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252800"/>
        <c:crosses val="autoZero"/>
        <c:auto val="1"/>
        <c:lblAlgn val="ctr"/>
        <c:lblOffset val="100"/>
        <c:tickMarkSkip val="2"/>
      </c:catAx>
      <c:valAx>
        <c:axId val="702528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25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9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4022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'Q4d '!$X$29:$AF$29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342528"/>
        <c:axId val="70344064"/>
      </c:areaChart>
      <c:catAx>
        <c:axId val="7034252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344064"/>
        <c:crosses val="autoZero"/>
        <c:auto val="1"/>
        <c:lblAlgn val="ctr"/>
        <c:lblOffset val="100"/>
        <c:tickMarkSkip val="2"/>
      </c:catAx>
      <c:valAx>
        <c:axId val="7034406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34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9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11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'4.SA'!$X$26:$AF$26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406912"/>
        <c:axId val="70408448"/>
      </c:areaChart>
      <c:catAx>
        <c:axId val="70406912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408448"/>
        <c:crosses val="autoZero"/>
        <c:auto val="1"/>
        <c:lblAlgn val="ctr"/>
        <c:lblOffset val="100"/>
        <c:tickMarkSkip val="2"/>
      </c:catAx>
      <c:valAx>
        <c:axId val="70408448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406912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1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V- Niveau</a:t>
            </a:r>
          </a:p>
        </c:rich>
      </c:tx>
      <c:layout>
        <c:manualLayout>
          <c:xMode val="edge"/>
          <c:yMode val="edge"/>
          <c:x val="0.60719359005949924"/>
          <c:y val="0.14705846869540895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'4.SA'!$X$32:$AF$32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428544"/>
        <c:axId val="70430080"/>
      </c:areaChart>
      <c:catAx>
        <c:axId val="7042854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430080"/>
        <c:crosses val="autoZero"/>
        <c:auto val="1"/>
        <c:lblAlgn val="ctr"/>
        <c:lblOffset val="100"/>
        <c:tickMarkSkip val="2"/>
      </c:catAx>
      <c:valAx>
        <c:axId val="7043008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428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'4.SA'!$X$35:$AF$35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458368"/>
        <c:axId val="70484736"/>
      </c:areaChart>
      <c:catAx>
        <c:axId val="70458368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484736"/>
        <c:crosses val="autoZero"/>
        <c:auto val="1"/>
        <c:lblAlgn val="ctr"/>
        <c:lblOffset val="100"/>
        <c:tickMarkSkip val="2"/>
      </c:catAx>
      <c:valAx>
        <c:axId val="7048473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458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'4.SA'!$X$29:$AF$29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70513024"/>
        <c:axId val="70514560"/>
      </c:areaChart>
      <c:catAx>
        <c:axId val="70513024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70514560"/>
        <c:crosses val="autoZero"/>
        <c:auto val="1"/>
        <c:lblAlgn val="ctr"/>
        <c:lblOffset val="100"/>
        <c:tickMarkSkip val="2"/>
      </c:catAx>
      <c:valAx>
        <c:axId val="7051456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0513024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alle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55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Q1b!$X$35:$AF$35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6369536"/>
        <c:axId val="56371072"/>
      </c:areaChart>
      <c:catAx>
        <c:axId val="56369536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6371072"/>
        <c:crosses val="autoZero"/>
        <c:auto val="1"/>
        <c:lblAlgn val="ctr"/>
        <c:lblOffset val="100"/>
        <c:tickMarkSkip val="2"/>
      </c:catAx>
      <c:valAx>
        <c:axId val="56371072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6369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58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G - Niveau</a:t>
            </a:r>
          </a:p>
        </c:rich>
      </c:tx>
      <c:layout>
        <c:manualLayout>
          <c:xMode val="edge"/>
          <c:yMode val="edge"/>
          <c:x val="0.60393617552562806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spPr>
            <a:solidFill>
              <a:srgbClr val="00B0F0"/>
            </a:solidFill>
          </c:spPr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Q1b!$X$29:$AF$29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6394880"/>
        <c:axId val="56396416"/>
      </c:areaChart>
      <c:catAx>
        <c:axId val="5639488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6396416"/>
        <c:crosses val="autoZero"/>
        <c:auto val="1"/>
        <c:lblAlgn val="ctr"/>
        <c:lblOffset val="100"/>
        <c:tickMarkSkip val="2"/>
      </c:catAx>
      <c:valAx>
        <c:axId val="5639641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639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44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nur V - Niveau</a:t>
            </a:r>
          </a:p>
        </c:rich>
      </c:tx>
      <c:layout>
        <c:manualLayout>
          <c:xMode val="edge"/>
          <c:yMode val="edge"/>
          <c:x val="0.60041256735085657"/>
          <c:y val="0.14705866544838889"/>
        </c:manualLayout>
      </c:layout>
    </c:title>
    <c:plotArea>
      <c:layout>
        <c:manualLayout>
          <c:layoutTarget val="inner"/>
          <c:xMode val="edge"/>
          <c:yMode val="edge"/>
          <c:x val="0.22596062992125987"/>
          <c:y val="7.4548702245552628E-2"/>
          <c:w val="0.64395603674543933"/>
          <c:h val="0.79822506561679785"/>
        </c:manualLayout>
      </c:layout>
      <c:areaChart>
        <c:grouping val="standard"/>
        <c:ser>
          <c:idx val="0"/>
          <c:order val="0"/>
          <c:tx>
            <c:v>Notenverteilung</c:v>
          </c:tx>
          <c:cat>
            <c:strLit>
              <c:ptCount val="9"/>
              <c:pt idx="0">
                <c:v>1</c:v>
              </c:pt>
              <c:pt idx="1">
                <c:v>1-2</c:v>
              </c:pt>
              <c:pt idx="2">
                <c:v>2</c:v>
              </c:pt>
              <c:pt idx="3">
                <c:v>2-3</c:v>
              </c:pt>
              <c:pt idx="4">
                <c:v>3</c:v>
              </c:pt>
              <c:pt idx="5">
                <c:v>3-4</c:v>
              </c:pt>
              <c:pt idx="6">
                <c:v>4</c:v>
              </c:pt>
              <c:pt idx="7">
                <c:v>4-5</c:v>
              </c:pt>
              <c:pt idx="8">
                <c:v>5</c:v>
              </c:pt>
            </c:strLit>
          </c:cat>
          <c:val>
            <c:numRef>
              <c:f>Q1c!$X$26:$AF$26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axId val="57148160"/>
        <c:axId val="57149696"/>
      </c:areaChart>
      <c:catAx>
        <c:axId val="57148160"/>
        <c:scaling>
          <c:orientation val="minMax"/>
        </c:scaling>
        <c:axPos val="b"/>
        <c:minorGridlines/>
        <c:tickLblPos val="nextTo"/>
        <c:txPr>
          <a:bodyPr/>
          <a:lstStyle/>
          <a:p>
            <a:pPr>
              <a:defRPr sz="800">
                <a:solidFill>
                  <a:srgbClr val="FF0000"/>
                </a:solidFill>
              </a:defRPr>
            </a:pPr>
            <a:endParaRPr lang="de-DE"/>
          </a:p>
        </c:txPr>
        <c:crossAx val="57149696"/>
        <c:crosses val="autoZero"/>
        <c:auto val="1"/>
        <c:lblAlgn val="ctr"/>
        <c:lblOffset val="100"/>
        <c:tickMarkSkip val="2"/>
      </c:catAx>
      <c:valAx>
        <c:axId val="57149696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57148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903287715459263"/>
          <c:y val="7.1730739539910521E-2"/>
          <c:w val="0.23935343177241747"/>
          <c:h val="8.9120152643035702E-2"/>
        </c:manualLayout>
      </c:layout>
      <c:txPr>
        <a:bodyPr/>
        <a:lstStyle/>
        <a:p>
          <a:pPr>
            <a:defRPr sz="800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image" Target="../media/image1.png"/><Relationship Id="rId4" Type="http://schemas.openxmlformats.org/officeDocument/2006/relationships/chart" Target="../charts/chart3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5" Type="http://schemas.openxmlformats.org/officeDocument/2006/relationships/image" Target="../media/image1.png"/><Relationship Id="rId4" Type="http://schemas.openxmlformats.org/officeDocument/2006/relationships/chart" Target="../charts/chart4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image" Target="../media/image1.png"/><Relationship Id="rId4" Type="http://schemas.openxmlformats.org/officeDocument/2006/relationships/chart" Target="../charts/chart4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5" Type="http://schemas.openxmlformats.org/officeDocument/2006/relationships/image" Target="../media/image1.png"/><Relationship Id="rId4" Type="http://schemas.openxmlformats.org/officeDocument/2006/relationships/chart" Target="../charts/chart4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5" Type="http://schemas.openxmlformats.org/officeDocument/2006/relationships/image" Target="../media/image1.png"/><Relationship Id="rId4" Type="http://schemas.openxmlformats.org/officeDocument/2006/relationships/chart" Target="../charts/chart52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5" Type="http://schemas.openxmlformats.org/officeDocument/2006/relationships/image" Target="../media/image1.png"/><Relationship Id="rId4" Type="http://schemas.openxmlformats.org/officeDocument/2006/relationships/chart" Target="../charts/chart5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5" Type="http://schemas.openxmlformats.org/officeDocument/2006/relationships/image" Target="../media/image1.png"/><Relationship Id="rId4" Type="http://schemas.openxmlformats.org/officeDocument/2006/relationships/chart" Target="../charts/chart6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image" Target="../media/image1.png"/><Relationship Id="rId4" Type="http://schemas.openxmlformats.org/officeDocument/2006/relationships/chart" Target="../charts/chart6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5" Type="http://schemas.openxmlformats.org/officeDocument/2006/relationships/image" Target="../media/image1.png"/><Relationship Id="rId4" Type="http://schemas.openxmlformats.org/officeDocument/2006/relationships/chart" Target="../charts/chart68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image" Target="../media/image1.png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image" Target="../media/image1.png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image" Target="../media/image1.png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image" Target="../media/image1.png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5" Type="http://schemas.openxmlformats.org/officeDocument/2006/relationships/image" Target="../media/image1.png"/><Relationship Id="rId4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5" Type="http://schemas.openxmlformats.org/officeDocument/2006/relationships/image" Target="../media/image1.png"/><Relationship Id="rId4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659445" y="320040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105823" y="320475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9" name="Grafik 8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190672</xdr:colOff>
      <xdr:row>43</xdr:row>
      <xdr:rowOff>23509</xdr:rowOff>
    </xdr:from>
    <xdr:to>
      <xdr:col>18</xdr:col>
      <xdr:colOff>169936</xdr:colOff>
      <xdr:row>43</xdr:row>
      <xdr:rowOff>284812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34197" y="9281809"/>
          <a:ext cx="293589" cy="2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3" name="Grafik 12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3" name="Gerade Verbindung 1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4" name="Gerade Verbindung 1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6" name="Grafik 1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9" name="Grafik 8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190672</xdr:colOff>
      <xdr:row>43</xdr:row>
      <xdr:rowOff>23509</xdr:rowOff>
    </xdr:from>
    <xdr:to>
      <xdr:col>18</xdr:col>
      <xdr:colOff>169936</xdr:colOff>
      <xdr:row>43</xdr:row>
      <xdr:rowOff>284812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31352" y="9304669"/>
          <a:ext cx="299304" cy="2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3" name="Grafik 12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3" name="Gerade Verbindung 1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4" name="Gerade Verbindung 1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6" name="Grafik 1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2" name="Gerade Verbindung 1"/>
        <xdr:cNvCxnSpPr/>
      </xdr:nvCxnSpPr>
      <xdr:spPr>
        <a:xfrm flipV="1">
          <a:off x="7381315" y="3276601"/>
          <a:ext cx="419388" cy="18097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3" name="Gerade Verbindung 2"/>
        <xdr:cNvCxnSpPr/>
      </xdr:nvCxnSpPr>
      <xdr:spPr>
        <a:xfrm>
          <a:off x="7816263" y="3280955"/>
          <a:ext cx="463763" cy="17662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8" name="Gerade Verbindung 7"/>
        <xdr:cNvCxnSpPr/>
      </xdr:nvCxnSpPr>
      <xdr:spPr>
        <a:xfrm flipV="1">
          <a:off x="7381315" y="3276601"/>
          <a:ext cx="419388" cy="18097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9" name="Gerade Verbindung 8"/>
        <xdr:cNvCxnSpPr/>
      </xdr:nvCxnSpPr>
      <xdr:spPr>
        <a:xfrm>
          <a:off x="7816263" y="3280955"/>
          <a:ext cx="463763" cy="17662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381315" y="3276601"/>
          <a:ext cx="419388" cy="18097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7816263" y="3280955"/>
          <a:ext cx="463763" cy="17662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3" name="Grafik 12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659445" y="320040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105823" y="320475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24" name="Gerade Verbindung 23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25" name="Gerade Verbindung 24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1" name="Grafik 10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33626" y="5480684"/>
          <a:ext cx="432435" cy="46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190672</xdr:colOff>
      <xdr:row>43</xdr:row>
      <xdr:rowOff>23509</xdr:rowOff>
    </xdr:from>
    <xdr:to>
      <xdr:col>18</xdr:col>
      <xdr:colOff>169936</xdr:colOff>
      <xdr:row>43</xdr:row>
      <xdr:rowOff>284812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31352" y="9982849"/>
          <a:ext cx="299304" cy="2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659445" y="320040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105823" y="320475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3" name="Gerade Verbindung 1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4" name="Gerade Verbindung 1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6" name="Grafik 1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161365</xdr:colOff>
      <xdr:row>17</xdr:row>
      <xdr:rowOff>1</xdr:rowOff>
    </xdr:from>
    <xdr:to>
      <xdr:col>27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659445" y="320040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120063</xdr:colOff>
      <xdr:row>17</xdr:row>
      <xdr:rowOff>4355</xdr:rowOff>
    </xdr:from>
    <xdr:to>
      <xdr:col>29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105823" y="320475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440952</xdr:colOff>
      <xdr:row>15</xdr:row>
      <xdr:rowOff>124945</xdr:rowOff>
    </xdr:from>
    <xdr:to>
      <xdr:col>39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401411</xdr:colOff>
      <xdr:row>0</xdr:row>
      <xdr:rowOff>53068</xdr:rowOff>
    </xdr:from>
    <xdr:to>
      <xdr:col>39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571500</xdr:colOff>
      <xdr:row>0</xdr:row>
      <xdr:rowOff>74839</xdr:rowOff>
    </xdr:from>
    <xdr:to>
      <xdr:col>44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523875</xdr:colOff>
      <xdr:row>15</xdr:row>
      <xdr:rowOff>85725</xdr:rowOff>
    </xdr:from>
    <xdr:to>
      <xdr:col>44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190672</xdr:colOff>
      <xdr:row>45</xdr:row>
      <xdr:rowOff>23509</xdr:rowOff>
    </xdr:from>
    <xdr:to>
      <xdr:col>18</xdr:col>
      <xdr:colOff>169936</xdr:colOff>
      <xdr:row>45</xdr:row>
      <xdr:rowOff>284812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50948" y="10008337"/>
          <a:ext cx="294574" cy="2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0" name="Grafik 9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3" name="Grafik 12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0" name="Gerade Verbindung 9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1" name="Gerade Verbindung 10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13" name="Gerade Verbindung 1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14" name="Gerade Verbindung 1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16" name="Grafik 15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161365</xdr:colOff>
      <xdr:row>17</xdr:row>
      <xdr:rowOff>1</xdr:rowOff>
    </xdr:from>
    <xdr:to>
      <xdr:col>26</xdr:col>
      <xdr:colOff>104503</xdr:colOff>
      <xdr:row>18</xdr:row>
      <xdr:rowOff>0</xdr:rowOff>
    </xdr:to>
    <xdr:cxnSp macro="">
      <xdr:nvCxnSpPr>
        <xdr:cNvPr id="3" name="Gerade Verbindung 2"/>
        <xdr:cNvCxnSpPr/>
      </xdr:nvCxnSpPr>
      <xdr:spPr>
        <a:xfrm flipV="1">
          <a:off x="7583245" y="3307081"/>
          <a:ext cx="430818" cy="18287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120063</xdr:colOff>
      <xdr:row>17</xdr:row>
      <xdr:rowOff>4355</xdr:rowOff>
    </xdr:from>
    <xdr:to>
      <xdr:col>28</xdr:col>
      <xdr:colOff>107576</xdr:colOff>
      <xdr:row>18</xdr:row>
      <xdr:rowOff>0</xdr:rowOff>
    </xdr:to>
    <xdr:cxnSp macro="">
      <xdr:nvCxnSpPr>
        <xdr:cNvPr id="4" name="Gerade Verbindung 3"/>
        <xdr:cNvCxnSpPr/>
      </xdr:nvCxnSpPr>
      <xdr:spPr>
        <a:xfrm>
          <a:off x="8029623" y="3311435"/>
          <a:ext cx="475193" cy="1785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440952</xdr:colOff>
      <xdr:row>15</xdr:row>
      <xdr:rowOff>124945</xdr:rowOff>
    </xdr:from>
    <xdr:to>
      <xdr:col>38</xdr:col>
      <xdr:colOff>231402</xdr:colOff>
      <xdr:row>28</xdr:row>
      <xdr:rowOff>88424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401411</xdr:colOff>
      <xdr:row>0</xdr:row>
      <xdr:rowOff>53068</xdr:rowOff>
    </xdr:from>
    <xdr:to>
      <xdr:col>38</xdr:col>
      <xdr:colOff>202747</xdr:colOff>
      <xdr:row>13</xdr:row>
      <xdr:rowOff>2720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571500</xdr:colOff>
      <xdr:row>0</xdr:row>
      <xdr:rowOff>74839</xdr:rowOff>
    </xdr:from>
    <xdr:to>
      <xdr:col>43</xdr:col>
      <xdr:colOff>361950</xdr:colOff>
      <xdr:row>13</xdr:row>
      <xdr:rowOff>4083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523875</xdr:colOff>
      <xdr:row>15</xdr:row>
      <xdr:rowOff>85725</xdr:rowOff>
    </xdr:from>
    <xdr:to>
      <xdr:col>43</xdr:col>
      <xdr:colOff>312964</xdr:colOff>
      <xdr:row>28</xdr:row>
      <xdr:rowOff>110219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47626</xdr:colOff>
      <xdr:row>28</xdr:row>
      <xdr:rowOff>161924</xdr:rowOff>
    </xdr:from>
    <xdr:to>
      <xdr:col>5</xdr:col>
      <xdr:colOff>114301</xdr:colOff>
      <xdr:row>31</xdr:row>
      <xdr:rowOff>78544</xdr:rowOff>
    </xdr:to>
    <xdr:pic>
      <xdr:nvPicPr>
        <xdr:cNvPr id="9" name="Grafik 8"/>
        <xdr:cNvPicPr/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76476" y="5429249"/>
          <a:ext cx="419100" cy="4595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X41"/>
  <sheetViews>
    <sheetView tabSelected="1" view="pageBreakPreview" zoomScale="85" zoomScaleNormal="70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G14" sqref="KG14"/>
    </sheetView>
  </sheetViews>
  <sheetFormatPr baseColWidth="10" defaultColWidth="11.42578125" defaultRowHeight="15" customHeight="1"/>
  <cols>
    <col min="1" max="1" width="2.7109375" style="104" customWidth="1"/>
    <col min="2" max="2" width="16.7109375" style="104" customWidth="1"/>
    <col min="3" max="22" width="2.7109375" style="18" customWidth="1"/>
    <col min="23" max="310" width="2.7109375" style="4" customWidth="1"/>
    <col min="311" max="16384" width="11.42578125" style="104"/>
  </cols>
  <sheetData>
    <row r="1" spans="1:310" ht="12.95" customHeight="1">
      <c r="A1" s="338" t="s">
        <v>26</v>
      </c>
      <c r="B1" s="339"/>
      <c r="C1" s="348">
        <v>41155</v>
      </c>
      <c r="D1" s="330">
        <f>C1+1</f>
        <v>41156</v>
      </c>
      <c r="E1" s="330">
        <f t="shared" ref="E1:BP1" si="0">D1+1</f>
        <v>41157</v>
      </c>
      <c r="F1" s="330">
        <f t="shared" si="0"/>
        <v>41158</v>
      </c>
      <c r="G1" s="330">
        <f t="shared" si="0"/>
        <v>41159</v>
      </c>
      <c r="H1" s="332">
        <f t="shared" si="0"/>
        <v>41160</v>
      </c>
      <c r="I1" s="332">
        <f t="shared" si="0"/>
        <v>41161</v>
      </c>
      <c r="J1" s="330">
        <f t="shared" si="0"/>
        <v>41162</v>
      </c>
      <c r="K1" s="330">
        <f t="shared" si="0"/>
        <v>41163</v>
      </c>
      <c r="L1" s="330">
        <f t="shared" si="0"/>
        <v>41164</v>
      </c>
      <c r="M1" s="330">
        <f t="shared" si="0"/>
        <v>41165</v>
      </c>
      <c r="N1" s="330">
        <f t="shared" si="0"/>
        <v>41166</v>
      </c>
      <c r="O1" s="332">
        <f t="shared" si="0"/>
        <v>41167</v>
      </c>
      <c r="P1" s="332">
        <f t="shared" si="0"/>
        <v>41168</v>
      </c>
      <c r="Q1" s="330">
        <f t="shared" si="0"/>
        <v>41169</v>
      </c>
      <c r="R1" s="330">
        <f t="shared" si="0"/>
        <v>41170</v>
      </c>
      <c r="S1" s="330">
        <f t="shared" si="0"/>
        <v>41171</v>
      </c>
      <c r="T1" s="330">
        <f t="shared" si="0"/>
        <v>41172</v>
      </c>
      <c r="U1" s="330">
        <f t="shared" si="0"/>
        <v>41173</v>
      </c>
      <c r="V1" s="332">
        <f t="shared" si="0"/>
        <v>41174</v>
      </c>
      <c r="W1" s="332">
        <f t="shared" si="0"/>
        <v>41175</v>
      </c>
      <c r="X1" s="330">
        <f t="shared" si="0"/>
        <v>41176</v>
      </c>
      <c r="Y1" s="330">
        <f t="shared" si="0"/>
        <v>41177</v>
      </c>
      <c r="Z1" s="330">
        <f t="shared" si="0"/>
        <v>41178</v>
      </c>
      <c r="AA1" s="330">
        <f t="shared" si="0"/>
        <v>41179</v>
      </c>
      <c r="AB1" s="330">
        <f t="shared" si="0"/>
        <v>41180</v>
      </c>
      <c r="AC1" s="332">
        <f t="shared" si="0"/>
        <v>41181</v>
      </c>
      <c r="AD1" s="332">
        <f t="shared" si="0"/>
        <v>41182</v>
      </c>
      <c r="AE1" s="330">
        <f t="shared" si="0"/>
        <v>41183</v>
      </c>
      <c r="AF1" s="330">
        <f t="shared" si="0"/>
        <v>41184</v>
      </c>
      <c r="AG1" s="330">
        <f t="shared" si="0"/>
        <v>41185</v>
      </c>
      <c r="AH1" s="330">
        <f t="shared" si="0"/>
        <v>41186</v>
      </c>
      <c r="AI1" s="330">
        <f t="shared" si="0"/>
        <v>41187</v>
      </c>
      <c r="AJ1" s="332">
        <f t="shared" si="0"/>
        <v>41188</v>
      </c>
      <c r="AK1" s="332">
        <f t="shared" si="0"/>
        <v>41189</v>
      </c>
      <c r="AL1" s="330">
        <f>AK1+1</f>
        <v>41190</v>
      </c>
      <c r="AM1" s="330">
        <f t="shared" si="0"/>
        <v>41191</v>
      </c>
      <c r="AN1" s="330">
        <f t="shared" si="0"/>
        <v>41192</v>
      </c>
      <c r="AO1" s="330">
        <f t="shared" si="0"/>
        <v>41193</v>
      </c>
      <c r="AP1" s="330">
        <f t="shared" si="0"/>
        <v>41194</v>
      </c>
      <c r="AQ1" s="332">
        <f t="shared" si="0"/>
        <v>41195</v>
      </c>
      <c r="AR1" s="332">
        <f t="shared" si="0"/>
        <v>41196</v>
      </c>
      <c r="AS1" s="330">
        <f t="shared" si="0"/>
        <v>41197</v>
      </c>
      <c r="AT1" s="330">
        <f t="shared" si="0"/>
        <v>41198</v>
      </c>
      <c r="AU1" s="330">
        <f t="shared" si="0"/>
        <v>41199</v>
      </c>
      <c r="AV1" s="330">
        <f t="shared" si="0"/>
        <v>41200</v>
      </c>
      <c r="AW1" s="330">
        <f t="shared" si="0"/>
        <v>41201</v>
      </c>
      <c r="AX1" s="332">
        <f t="shared" si="0"/>
        <v>41202</v>
      </c>
      <c r="AY1" s="332">
        <f t="shared" si="0"/>
        <v>41203</v>
      </c>
      <c r="AZ1" s="330">
        <f t="shared" si="0"/>
        <v>41204</v>
      </c>
      <c r="BA1" s="330">
        <f t="shared" si="0"/>
        <v>41205</v>
      </c>
      <c r="BB1" s="330">
        <f t="shared" si="0"/>
        <v>41206</v>
      </c>
      <c r="BC1" s="330">
        <f t="shared" si="0"/>
        <v>41207</v>
      </c>
      <c r="BD1" s="330">
        <f t="shared" si="0"/>
        <v>41208</v>
      </c>
      <c r="BE1" s="332">
        <f t="shared" si="0"/>
        <v>41209</v>
      </c>
      <c r="BF1" s="332">
        <f t="shared" si="0"/>
        <v>41210</v>
      </c>
      <c r="BG1" s="330">
        <f t="shared" si="0"/>
        <v>41211</v>
      </c>
      <c r="BH1" s="330">
        <f t="shared" si="0"/>
        <v>41212</v>
      </c>
      <c r="BI1" s="330">
        <f t="shared" si="0"/>
        <v>41213</v>
      </c>
      <c r="BJ1" s="330">
        <f t="shared" si="0"/>
        <v>41214</v>
      </c>
      <c r="BK1" s="330">
        <f t="shared" si="0"/>
        <v>41215</v>
      </c>
      <c r="BL1" s="332">
        <f t="shared" si="0"/>
        <v>41216</v>
      </c>
      <c r="BM1" s="332">
        <f t="shared" si="0"/>
        <v>41217</v>
      </c>
      <c r="BN1" s="330">
        <f t="shared" si="0"/>
        <v>41218</v>
      </c>
      <c r="BO1" s="330">
        <f t="shared" si="0"/>
        <v>41219</v>
      </c>
      <c r="BP1" s="330">
        <f t="shared" si="0"/>
        <v>41220</v>
      </c>
      <c r="BQ1" s="330">
        <f t="shared" ref="BQ1:EB1" si="1">BP1+1</f>
        <v>41221</v>
      </c>
      <c r="BR1" s="330">
        <f t="shared" si="1"/>
        <v>41222</v>
      </c>
      <c r="BS1" s="332">
        <f t="shared" si="1"/>
        <v>41223</v>
      </c>
      <c r="BT1" s="332">
        <f t="shared" si="1"/>
        <v>41224</v>
      </c>
      <c r="BU1" s="330">
        <f t="shared" si="1"/>
        <v>41225</v>
      </c>
      <c r="BV1" s="330">
        <f t="shared" si="1"/>
        <v>41226</v>
      </c>
      <c r="BW1" s="330">
        <f t="shared" si="1"/>
        <v>41227</v>
      </c>
      <c r="BX1" s="330">
        <f t="shared" si="1"/>
        <v>41228</v>
      </c>
      <c r="BY1" s="330">
        <f t="shared" si="1"/>
        <v>41229</v>
      </c>
      <c r="BZ1" s="332">
        <f t="shared" si="1"/>
        <v>41230</v>
      </c>
      <c r="CA1" s="332">
        <f t="shared" si="1"/>
        <v>41231</v>
      </c>
      <c r="CB1" s="330">
        <f t="shared" si="1"/>
        <v>41232</v>
      </c>
      <c r="CC1" s="330">
        <f t="shared" si="1"/>
        <v>41233</v>
      </c>
      <c r="CD1" s="330">
        <f t="shared" si="1"/>
        <v>41234</v>
      </c>
      <c r="CE1" s="330">
        <f t="shared" si="1"/>
        <v>41235</v>
      </c>
      <c r="CF1" s="330">
        <f t="shared" si="1"/>
        <v>41236</v>
      </c>
      <c r="CG1" s="332">
        <f t="shared" si="1"/>
        <v>41237</v>
      </c>
      <c r="CH1" s="332">
        <f t="shared" si="1"/>
        <v>41238</v>
      </c>
      <c r="CI1" s="330">
        <f t="shared" si="1"/>
        <v>41239</v>
      </c>
      <c r="CJ1" s="330">
        <f t="shared" si="1"/>
        <v>41240</v>
      </c>
      <c r="CK1" s="330">
        <f t="shared" si="1"/>
        <v>41241</v>
      </c>
      <c r="CL1" s="330">
        <f t="shared" si="1"/>
        <v>41242</v>
      </c>
      <c r="CM1" s="330">
        <f t="shared" si="1"/>
        <v>41243</v>
      </c>
      <c r="CN1" s="332">
        <f t="shared" si="1"/>
        <v>41244</v>
      </c>
      <c r="CO1" s="332">
        <f t="shared" si="1"/>
        <v>41245</v>
      </c>
      <c r="CP1" s="330">
        <f t="shared" si="1"/>
        <v>41246</v>
      </c>
      <c r="CQ1" s="330">
        <f t="shared" si="1"/>
        <v>41247</v>
      </c>
      <c r="CR1" s="330">
        <f t="shared" si="1"/>
        <v>41248</v>
      </c>
      <c r="CS1" s="330">
        <f t="shared" si="1"/>
        <v>41249</v>
      </c>
      <c r="CT1" s="330">
        <f t="shared" si="1"/>
        <v>41250</v>
      </c>
      <c r="CU1" s="332">
        <f t="shared" si="1"/>
        <v>41251</v>
      </c>
      <c r="CV1" s="332">
        <f t="shared" si="1"/>
        <v>41252</v>
      </c>
      <c r="CW1" s="330">
        <f t="shared" si="1"/>
        <v>41253</v>
      </c>
      <c r="CX1" s="330">
        <f t="shared" si="1"/>
        <v>41254</v>
      </c>
      <c r="CY1" s="330">
        <f t="shared" si="1"/>
        <v>41255</v>
      </c>
      <c r="CZ1" s="330">
        <f t="shared" si="1"/>
        <v>41256</v>
      </c>
      <c r="DA1" s="330">
        <f t="shared" si="1"/>
        <v>41257</v>
      </c>
      <c r="DB1" s="332">
        <f t="shared" si="1"/>
        <v>41258</v>
      </c>
      <c r="DC1" s="332">
        <f t="shared" si="1"/>
        <v>41259</v>
      </c>
      <c r="DD1" s="330">
        <f t="shared" si="1"/>
        <v>41260</v>
      </c>
      <c r="DE1" s="330">
        <f t="shared" si="1"/>
        <v>41261</v>
      </c>
      <c r="DF1" s="330">
        <f t="shared" si="1"/>
        <v>41262</v>
      </c>
      <c r="DG1" s="330">
        <f t="shared" si="1"/>
        <v>41263</v>
      </c>
      <c r="DH1" s="330">
        <f t="shared" si="1"/>
        <v>41264</v>
      </c>
      <c r="DI1" s="332">
        <f t="shared" si="1"/>
        <v>41265</v>
      </c>
      <c r="DJ1" s="332">
        <f t="shared" si="1"/>
        <v>41266</v>
      </c>
      <c r="DK1" s="330">
        <f t="shared" si="1"/>
        <v>41267</v>
      </c>
      <c r="DL1" s="330">
        <f t="shared" si="1"/>
        <v>41268</v>
      </c>
      <c r="DM1" s="330">
        <f t="shared" si="1"/>
        <v>41269</v>
      </c>
      <c r="DN1" s="330">
        <f t="shared" si="1"/>
        <v>41270</v>
      </c>
      <c r="DO1" s="330">
        <f t="shared" si="1"/>
        <v>41271</v>
      </c>
      <c r="DP1" s="332">
        <f t="shared" si="1"/>
        <v>41272</v>
      </c>
      <c r="DQ1" s="332">
        <f t="shared" si="1"/>
        <v>41273</v>
      </c>
      <c r="DR1" s="330">
        <f t="shared" si="1"/>
        <v>41274</v>
      </c>
      <c r="DS1" s="330">
        <f t="shared" si="1"/>
        <v>41275</v>
      </c>
      <c r="DT1" s="330">
        <f t="shared" si="1"/>
        <v>41276</v>
      </c>
      <c r="DU1" s="330">
        <f t="shared" si="1"/>
        <v>41277</v>
      </c>
      <c r="DV1" s="330">
        <f t="shared" si="1"/>
        <v>41278</v>
      </c>
      <c r="DW1" s="332">
        <f t="shared" si="1"/>
        <v>41279</v>
      </c>
      <c r="DX1" s="332">
        <f t="shared" si="1"/>
        <v>41280</v>
      </c>
      <c r="DY1" s="330">
        <f t="shared" si="1"/>
        <v>41281</v>
      </c>
      <c r="DZ1" s="330">
        <f t="shared" si="1"/>
        <v>41282</v>
      </c>
      <c r="EA1" s="330">
        <f t="shared" si="1"/>
        <v>41283</v>
      </c>
      <c r="EB1" s="330">
        <f t="shared" si="1"/>
        <v>41284</v>
      </c>
      <c r="EC1" s="330">
        <f t="shared" ref="EC1:GN1" si="2">EB1+1</f>
        <v>41285</v>
      </c>
      <c r="ED1" s="332">
        <f t="shared" si="2"/>
        <v>41286</v>
      </c>
      <c r="EE1" s="332">
        <f t="shared" si="2"/>
        <v>41287</v>
      </c>
      <c r="EF1" s="330">
        <f t="shared" si="2"/>
        <v>41288</v>
      </c>
      <c r="EG1" s="330">
        <f t="shared" si="2"/>
        <v>41289</v>
      </c>
      <c r="EH1" s="330">
        <f t="shared" si="2"/>
        <v>41290</v>
      </c>
      <c r="EI1" s="330">
        <f t="shared" si="2"/>
        <v>41291</v>
      </c>
      <c r="EJ1" s="330">
        <f t="shared" si="2"/>
        <v>41292</v>
      </c>
      <c r="EK1" s="332">
        <f t="shared" si="2"/>
        <v>41293</v>
      </c>
      <c r="EL1" s="332">
        <f t="shared" si="2"/>
        <v>41294</v>
      </c>
      <c r="EM1" s="330">
        <f t="shared" si="2"/>
        <v>41295</v>
      </c>
      <c r="EN1" s="330">
        <f t="shared" si="2"/>
        <v>41296</v>
      </c>
      <c r="EO1" s="330">
        <f t="shared" si="2"/>
        <v>41297</v>
      </c>
      <c r="EP1" s="330">
        <f t="shared" si="2"/>
        <v>41298</v>
      </c>
      <c r="EQ1" s="330">
        <f t="shared" si="2"/>
        <v>41299</v>
      </c>
      <c r="ER1" s="332">
        <f t="shared" si="2"/>
        <v>41300</v>
      </c>
      <c r="ES1" s="332">
        <f t="shared" si="2"/>
        <v>41301</v>
      </c>
      <c r="ET1" s="330">
        <f t="shared" si="2"/>
        <v>41302</v>
      </c>
      <c r="EU1" s="330">
        <f t="shared" si="2"/>
        <v>41303</v>
      </c>
      <c r="EV1" s="330">
        <f t="shared" si="2"/>
        <v>41304</v>
      </c>
      <c r="EW1" s="330">
        <f t="shared" si="2"/>
        <v>41305</v>
      </c>
      <c r="EX1" s="330">
        <f t="shared" si="2"/>
        <v>41306</v>
      </c>
      <c r="EY1" s="332">
        <f t="shared" si="2"/>
        <v>41307</v>
      </c>
      <c r="EZ1" s="332">
        <f t="shared" si="2"/>
        <v>41308</v>
      </c>
      <c r="FA1" s="330">
        <f t="shared" si="2"/>
        <v>41309</v>
      </c>
      <c r="FB1" s="330">
        <f t="shared" si="2"/>
        <v>41310</v>
      </c>
      <c r="FC1" s="330">
        <f t="shared" si="2"/>
        <v>41311</v>
      </c>
      <c r="FD1" s="330">
        <f t="shared" si="2"/>
        <v>41312</v>
      </c>
      <c r="FE1" s="330">
        <f t="shared" si="2"/>
        <v>41313</v>
      </c>
      <c r="FF1" s="332">
        <f t="shared" si="2"/>
        <v>41314</v>
      </c>
      <c r="FG1" s="332">
        <f t="shared" si="2"/>
        <v>41315</v>
      </c>
      <c r="FH1" s="330">
        <f t="shared" si="2"/>
        <v>41316</v>
      </c>
      <c r="FI1" s="330">
        <f t="shared" si="2"/>
        <v>41317</v>
      </c>
      <c r="FJ1" s="330">
        <f t="shared" si="2"/>
        <v>41318</v>
      </c>
      <c r="FK1" s="330">
        <f t="shared" si="2"/>
        <v>41319</v>
      </c>
      <c r="FL1" s="330">
        <f t="shared" si="2"/>
        <v>41320</v>
      </c>
      <c r="FM1" s="332">
        <f t="shared" si="2"/>
        <v>41321</v>
      </c>
      <c r="FN1" s="332">
        <f t="shared" si="2"/>
        <v>41322</v>
      </c>
      <c r="FO1" s="330">
        <f t="shared" si="2"/>
        <v>41323</v>
      </c>
      <c r="FP1" s="330">
        <f t="shared" si="2"/>
        <v>41324</v>
      </c>
      <c r="FQ1" s="330">
        <f t="shared" si="2"/>
        <v>41325</v>
      </c>
      <c r="FR1" s="330">
        <f t="shared" si="2"/>
        <v>41326</v>
      </c>
      <c r="FS1" s="330">
        <f t="shared" si="2"/>
        <v>41327</v>
      </c>
      <c r="FT1" s="332">
        <f t="shared" si="2"/>
        <v>41328</v>
      </c>
      <c r="FU1" s="332">
        <f t="shared" si="2"/>
        <v>41329</v>
      </c>
      <c r="FV1" s="330">
        <f t="shared" si="2"/>
        <v>41330</v>
      </c>
      <c r="FW1" s="330">
        <f t="shared" si="2"/>
        <v>41331</v>
      </c>
      <c r="FX1" s="330">
        <f t="shared" si="2"/>
        <v>41332</v>
      </c>
      <c r="FY1" s="330">
        <f t="shared" si="2"/>
        <v>41333</v>
      </c>
      <c r="FZ1" s="330">
        <f t="shared" si="2"/>
        <v>41334</v>
      </c>
      <c r="GA1" s="332">
        <f t="shared" si="2"/>
        <v>41335</v>
      </c>
      <c r="GB1" s="332">
        <f t="shared" si="2"/>
        <v>41336</v>
      </c>
      <c r="GC1" s="330">
        <f t="shared" si="2"/>
        <v>41337</v>
      </c>
      <c r="GD1" s="330">
        <f t="shared" si="2"/>
        <v>41338</v>
      </c>
      <c r="GE1" s="330">
        <f t="shared" si="2"/>
        <v>41339</v>
      </c>
      <c r="GF1" s="330">
        <f t="shared" si="2"/>
        <v>41340</v>
      </c>
      <c r="GG1" s="330">
        <f t="shared" si="2"/>
        <v>41341</v>
      </c>
      <c r="GH1" s="332">
        <f t="shared" si="2"/>
        <v>41342</v>
      </c>
      <c r="GI1" s="332">
        <f t="shared" si="2"/>
        <v>41343</v>
      </c>
      <c r="GJ1" s="330">
        <f t="shared" si="2"/>
        <v>41344</v>
      </c>
      <c r="GK1" s="330">
        <f t="shared" si="2"/>
        <v>41345</v>
      </c>
      <c r="GL1" s="330">
        <f t="shared" si="2"/>
        <v>41346</v>
      </c>
      <c r="GM1" s="330">
        <f t="shared" si="2"/>
        <v>41347</v>
      </c>
      <c r="GN1" s="330">
        <f t="shared" si="2"/>
        <v>41348</v>
      </c>
      <c r="GO1" s="332">
        <f t="shared" ref="GO1:IZ1" si="3">GN1+1</f>
        <v>41349</v>
      </c>
      <c r="GP1" s="332">
        <f t="shared" si="3"/>
        <v>41350</v>
      </c>
      <c r="GQ1" s="330">
        <f t="shared" si="3"/>
        <v>41351</v>
      </c>
      <c r="GR1" s="330">
        <f t="shared" si="3"/>
        <v>41352</v>
      </c>
      <c r="GS1" s="330">
        <f t="shared" si="3"/>
        <v>41353</v>
      </c>
      <c r="GT1" s="330">
        <f t="shared" si="3"/>
        <v>41354</v>
      </c>
      <c r="GU1" s="330">
        <f t="shared" si="3"/>
        <v>41355</v>
      </c>
      <c r="GV1" s="332">
        <f t="shared" si="3"/>
        <v>41356</v>
      </c>
      <c r="GW1" s="332">
        <f t="shared" si="3"/>
        <v>41357</v>
      </c>
      <c r="GX1" s="330">
        <f t="shared" si="3"/>
        <v>41358</v>
      </c>
      <c r="GY1" s="330">
        <f t="shared" si="3"/>
        <v>41359</v>
      </c>
      <c r="GZ1" s="330">
        <f t="shared" si="3"/>
        <v>41360</v>
      </c>
      <c r="HA1" s="330">
        <f t="shared" si="3"/>
        <v>41361</v>
      </c>
      <c r="HB1" s="330">
        <f t="shared" si="3"/>
        <v>41362</v>
      </c>
      <c r="HC1" s="332">
        <f t="shared" si="3"/>
        <v>41363</v>
      </c>
      <c r="HD1" s="332">
        <f t="shared" si="3"/>
        <v>41364</v>
      </c>
      <c r="HE1" s="330">
        <f t="shared" si="3"/>
        <v>41365</v>
      </c>
      <c r="HF1" s="330">
        <f t="shared" si="3"/>
        <v>41366</v>
      </c>
      <c r="HG1" s="330">
        <f t="shared" si="3"/>
        <v>41367</v>
      </c>
      <c r="HH1" s="330">
        <f t="shared" si="3"/>
        <v>41368</v>
      </c>
      <c r="HI1" s="330">
        <f t="shared" si="3"/>
        <v>41369</v>
      </c>
      <c r="HJ1" s="332">
        <f t="shared" si="3"/>
        <v>41370</v>
      </c>
      <c r="HK1" s="332">
        <f t="shared" si="3"/>
        <v>41371</v>
      </c>
      <c r="HL1" s="330">
        <f t="shared" si="3"/>
        <v>41372</v>
      </c>
      <c r="HM1" s="330">
        <f t="shared" si="3"/>
        <v>41373</v>
      </c>
      <c r="HN1" s="330">
        <f t="shared" si="3"/>
        <v>41374</v>
      </c>
      <c r="HO1" s="330">
        <f t="shared" si="3"/>
        <v>41375</v>
      </c>
      <c r="HP1" s="330">
        <f t="shared" si="3"/>
        <v>41376</v>
      </c>
      <c r="HQ1" s="332">
        <f t="shared" si="3"/>
        <v>41377</v>
      </c>
      <c r="HR1" s="332">
        <f t="shared" si="3"/>
        <v>41378</v>
      </c>
      <c r="HS1" s="330">
        <f t="shared" si="3"/>
        <v>41379</v>
      </c>
      <c r="HT1" s="330">
        <f t="shared" si="3"/>
        <v>41380</v>
      </c>
      <c r="HU1" s="330">
        <f t="shared" si="3"/>
        <v>41381</v>
      </c>
      <c r="HV1" s="330">
        <f t="shared" si="3"/>
        <v>41382</v>
      </c>
      <c r="HW1" s="330">
        <f t="shared" si="3"/>
        <v>41383</v>
      </c>
      <c r="HX1" s="332">
        <f t="shared" si="3"/>
        <v>41384</v>
      </c>
      <c r="HY1" s="332">
        <f t="shared" si="3"/>
        <v>41385</v>
      </c>
      <c r="HZ1" s="330">
        <f t="shared" si="3"/>
        <v>41386</v>
      </c>
      <c r="IA1" s="330">
        <f t="shared" si="3"/>
        <v>41387</v>
      </c>
      <c r="IB1" s="330">
        <f t="shared" si="3"/>
        <v>41388</v>
      </c>
      <c r="IC1" s="330">
        <f t="shared" si="3"/>
        <v>41389</v>
      </c>
      <c r="ID1" s="330">
        <f t="shared" si="3"/>
        <v>41390</v>
      </c>
      <c r="IE1" s="332">
        <f t="shared" si="3"/>
        <v>41391</v>
      </c>
      <c r="IF1" s="332">
        <f t="shared" si="3"/>
        <v>41392</v>
      </c>
      <c r="IG1" s="330">
        <f t="shared" si="3"/>
        <v>41393</v>
      </c>
      <c r="IH1" s="330">
        <f t="shared" si="3"/>
        <v>41394</v>
      </c>
      <c r="II1" s="330">
        <f t="shared" si="3"/>
        <v>41395</v>
      </c>
      <c r="IJ1" s="330">
        <f t="shared" si="3"/>
        <v>41396</v>
      </c>
      <c r="IK1" s="330">
        <f t="shared" si="3"/>
        <v>41397</v>
      </c>
      <c r="IL1" s="332">
        <f t="shared" si="3"/>
        <v>41398</v>
      </c>
      <c r="IM1" s="332">
        <f t="shared" si="3"/>
        <v>41399</v>
      </c>
      <c r="IN1" s="330">
        <f t="shared" si="3"/>
        <v>41400</v>
      </c>
      <c r="IO1" s="330">
        <f t="shared" si="3"/>
        <v>41401</v>
      </c>
      <c r="IP1" s="330">
        <f t="shared" si="3"/>
        <v>41402</v>
      </c>
      <c r="IQ1" s="330">
        <f t="shared" si="3"/>
        <v>41403</v>
      </c>
      <c r="IR1" s="330">
        <f t="shared" si="3"/>
        <v>41404</v>
      </c>
      <c r="IS1" s="332">
        <f t="shared" si="3"/>
        <v>41405</v>
      </c>
      <c r="IT1" s="332">
        <f t="shared" si="3"/>
        <v>41406</v>
      </c>
      <c r="IU1" s="330">
        <f t="shared" si="3"/>
        <v>41407</v>
      </c>
      <c r="IV1" s="330">
        <f t="shared" si="3"/>
        <v>41408</v>
      </c>
      <c r="IW1" s="330">
        <f t="shared" si="3"/>
        <v>41409</v>
      </c>
      <c r="IX1" s="330">
        <f t="shared" si="3"/>
        <v>41410</v>
      </c>
      <c r="IY1" s="330">
        <f t="shared" si="3"/>
        <v>41411</v>
      </c>
      <c r="IZ1" s="332">
        <f t="shared" si="3"/>
        <v>41412</v>
      </c>
      <c r="JA1" s="332">
        <f t="shared" ref="JA1:KX1" si="4">IZ1+1</f>
        <v>41413</v>
      </c>
      <c r="JB1" s="330">
        <f t="shared" si="4"/>
        <v>41414</v>
      </c>
      <c r="JC1" s="330">
        <f t="shared" si="4"/>
        <v>41415</v>
      </c>
      <c r="JD1" s="330">
        <f t="shared" si="4"/>
        <v>41416</v>
      </c>
      <c r="JE1" s="330">
        <f t="shared" si="4"/>
        <v>41417</v>
      </c>
      <c r="JF1" s="330">
        <f t="shared" si="4"/>
        <v>41418</v>
      </c>
      <c r="JG1" s="332">
        <f t="shared" si="4"/>
        <v>41419</v>
      </c>
      <c r="JH1" s="332">
        <f t="shared" si="4"/>
        <v>41420</v>
      </c>
      <c r="JI1" s="330">
        <f t="shared" si="4"/>
        <v>41421</v>
      </c>
      <c r="JJ1" s="330">
        <f t="shared" si="4"/>
        <v>41422</v>
      </c>
      <c r="JK1" s="330">
        <f t="shared" si="4"/>
        <v>41423</v>
      </c>
      <c r="JL1" s="330">
        <f t="shared" si="4"/>
        <v>41424</v>
      </c>
      <c r="JM1" s="330">
        <f t="shared" si="4"/>
        <v>41425</v>
      </c>
      <c r="JN1" s="332">
        <f t="shared" si="4"/>
        <v>41426</v>
      </c>
      <c r="JO1" s="332">
        <f t="shared" si="4"/>
        <v>41427</v>
      </c>
      <c r="JP1" s="330">
        <f t="shared" si="4"/>
        <v>41428</v>
      </c>
      <c r="JQ1" s="330">
        <f t="shared" si="4"/>
        <v>41429</v>
      </c>
      <c r="JR1" s="330">
        <f t="shared" si="4"/>
        <v>41430</v>
      </c>
      <c r="JS1" s="330">
        <f t="shared" si="4"/>
        <v>41431</v>
      </c>
      <c r="JT1" s="330">
        <f t="shared" si="4"/>
        <v>41432</v>
      </c>
      <c r="JU1" s="332">
        <f t="shared" si="4"/>
        <v>41433</v>
      </c>
      <c r="JV1" s="332">
        <f t="shared" si="4"/>
        <v>41434</v>
      </c>
      <c r="JW1" s="330">
        <f t="shared" si="4"/>
        <v>41435</v>
      </c>
      <c r="JX1" s="330">
        <f t="shared" si="4"/>
        <v>41436</v>
      </c>
      <c r="JY1" s="330">
        <f t="shared" si="4"/>
        <v>41437</v>
      </c>
      <c r="JZ1" s="330">
        <f t="shared" si="4"/>
        <v>41438</v>
      </c>
      <c r="KA1" s="330">
        <f t="shared" si="4"/>
        <v>41439</v>
      </c>
      <c r="KB1" s="332">
        <f t="shared" si="4"/>
        <v>41440</v>
      </c>
      <c r="KC1" s="332">
        <f t="shared" si="4"/>
        <v>41441</v>
      </c>
      <c r="KD1" s="330">
        <f t="shared" si="4"/>
        <v>41442</v>
      </c>
      <c r="KE1" s="330">
        <f t="shared" si="4"/>
        <v>41443</v>
      </c>
      <c r="KF1" s="330">
        <f t="shared" si="4"/>
        <v>41444</v>
      </c>
      <c r="KG1" s="330">
        <f t="shared" si="4"/>
        <v>41445</v>
      </c>
      <c r="KH1" s="330">
        <f t="shared" si="4"/>
        <v>41446</v>
      </c>
      <c r="KI1" s="332">
        <f t="shared" si="4"/>
        <v>41447</v>
      </c>
      <c r="KJ1" s="332">
        <f t="shared" si="4"/>
        <v>41448</v>
      </c>
      <c r="KK1" s="330">
        <f t="shared" si="4"/>
        <v>41449</v>
      </c>
      <c r="KL1" s="330">
        <f t="shared" si="4"/>
        <v>41450</v>
      </c>
      <c r="KM1" s="330">
        <f t="shared" si="4"/>
        <v>41451</v>
      </c>
      <c r="KN1" s="330">
        <f t="shared" si="4"/>
        <v>41452</v>
      </c>
      <c r="KO1" s="330">
        <f t="shared" si="4"/>
        <v>41453</v>
      </c>
      <c r="KP1" s="332">
        <f t="shared" si="4"/>
        <v>41454</v>
      </c>
      <c r="KQ1" s="332">
        <f t="shared" si="4"/>
        <v>41455</v>
      </c>
      <c r="KR1" s="330">
        <f t="shared" si="4"/>
        <v>41456</v>
      </c>
      <c r="KS1" s="330">
        <f t="shared" si="4"/>
        <v>41457</v>
      </c>
      <c r="KT1" s="330">
        <f t="shared" si="4"/>
        <v>41458</v>
      </c>
      <c r="KU1" s="330">
        <f t="shared" si="4"/>
        <v>41459</v>
      </c>
      <c r="KV1" s="330">
        <f t="shared" si="4"/>
        <v>41460</v>
      </c>
      <c r="KW1" s="332">
        <f t="shared" si="4"/>
        <v>41461</v>
      </c>
      <c r="KX1" s="351">
        <f t="shared" si="4"/>
        <v>41462</v>
      </c>
    </row>
    <row r="2" spans="1:310" ht="12.95" customHeight="1">
      <c r="A2" s="340"/>
      <c r="B2" s="341"/>
      <c r="C2" s="349"/>
      <c r="D2" s="331"/>
      <c r="E2" s="331"/>
      <c r="F2" s="331"/>
      <c r="G2" s="331"/>
      <c r="H2" s="333"/>
      <c r="I2" s="333"/>
      <c r="J2" s="331"/>
      <c r="K2" s="331"/>
      <c r="L2" s="331"/>
      <c r="M2" s="331"/>
      <c r="N2" s="331"/>
      <c r="O2" s="333"/>
      <c r="P2" s="333"/>
      <c r="Q2" s="331"/>
      <c r="R2" s="331"/>
      <c r="S2" s="331"/>
      <c r="T2" s="331"/>
      <c r="U2" s="331"/>
      <c r="V2" s="333"/>
      <c r="W2" s="333"/>
      <c r="X2" s="331"/>
      <c r="Y2" s="331"/>
      <c r="Z2" s="331"/>
      <c r="AA2" s="331"/>
      <c r="AB2" s="331"/>
      <c r="AC2" s="333"/>
      <c r="AD2" s="333"/>
      <c r="AE2" s="331"/>
      <c r="AF2" s="331"/>
      <c r="AG2" s="331"/>
      <c r="AH2" s="331"/>
      <c r="AI2" s="331"/>
      <c r="AJ2" s="333"/>
      <c r="AK2" s="333"/>
      <c r="AL2" s="331"/>
      <c r="AM2" s="331"/>
      <c r="AN2" s="331"/>
      <c r="AO2" s="331"/>
      <c r="AP2" s="331"/>
      <c r="AQ2" s="333"/>
      <c r="AR2" s="333"/>
      <c r="AS2" s="331"/>
      <c r="AT2" s="331"/>
      <c r="AU2" s="331"/>
      <c r="AV2" s="331"/>
      <c r="AW2" s="331"/>
      <c r="AX2" s="333"/>
      <c r="AY2" s="333"/>
      <c r="AZ2" s="331"/>
      <c r="BA2" s="331"/>
      <c r="BB2" s="331"/>
      <c r="BC2" s="331"/>
      <c r="BD2" s="331"/>
      <c r="BE2" s="333"/>
      <c r="BF2" s="333"/>
      <c r="BG2" s="331"/>
      <c r="BH2" s="331"/>
      <c r="BI2" s="331"/>
      <c r="BJ2" s="331"/>
      <c r="BK2" s="331"/>
      <c r="BL2" s="333"/>
      <c r="BM2" s="333"/>
      <c r="BN2" s="331"/>
      <c r="BO2" s="331"/>
      <c r="BP2" s="331"/>
      <c r="BQ2" s="331"/>
      <c r="BR2" s="331"/>
      <c r="BS2" s="333"/>
      <c r="BT2" s="333"/>
      <c r="BU2" s="331"/>
      <c r="BV2" s="331"/>
      <c r="BW2" s="331"/>
      <c r="BX2" s="331"/>
      <c r="BY2" s="331"/>
      <c r="BZ2" s="333"/>
      <c r="CA2" s="333"/>
      <c r="CB2" s="331"/>
      <c r="CC2" s="331"/>
      <c r="CD2" s="331"/>
      <c r="CE2" s="331"/>
      <c r="CF2" s="331"/>
      <c r="CG2" s="333"/>
      <c r="CH2" s="333"/>
      <c r="CI2" s="331"/>
      <c r="CJ2" s="331"/>
      <c r="CK2" s="331"/>
      <c r="CL2" s="331"/>
      <c r="CM2" s="331"/>
      <c r="CN2" s="333"/>
      <c r="CO2" s="333"/>
      <c r="CP2" s="331"/>
      <c r="CQ2" s="331"/>
      <c r="CR2" s="331"/>
      <c r="CS2" s="331"/>
      <c r="CT2" s="331"/>
      <c r="CU2" s="333"/>
      <c r="CV2" s="333"/>
      <c r="CW2" s="331"/>
      <c r="CX2" s="331"/>
      <c r="CY2" s="331"/>
      <c r="CZ2" s="331"/>
      <c r="DA2" s="331"/>
      <c r="DB2" s="333"/>
      <c r="DC2" s="333"/>
      <c r="DD2" s="331"/>
      <c r="DE2" s="331"/>
      <c r="DF2" s="331"/>
      <c r="DG2" s="331"/>
      <c r="DH2" s="331"/>
      <c r="DI2" s="333"/>
      <c r="DJ2" s="333"/>
      <c r="DK2" s="331"/>
      <c r="DL2" s="331"/>
      <c r="DM2" s="331"/>
      <c r="DN2" s="331"/>
      <c r="DO2" s="331"/>
      <c r="DP2" s="333"/>
      <c r="DQ2" s="333"/>
      <c r="DR2" s="331"/>
      <c r="DS2" s="331"/>
      <c r="DT2" s="331"/>
      <c r="DU2" s="331"/>
      <c r="DV2" s="331"/>
      <c r="DW2" s="333"/>
      <c r="DX2" s="333"/>
      <c r="DY2" s="331"/>
      <c r="DZ2" s="331"/>
      <c r="EA2" s="331"/>
      <c r="EB2" s="331"/>
      <c r="EC2" s="331"/>
      <c r="ED2" s="333"/>
      <c r="EE2" s="333"/>
      <c r="EF2" s="331"/>
      <c r="EG2" s="331"/>
      <c r="EH2" s="331"/>
      <c r="EI2" s="331"/>
      <c r="EJ2" s="331"/>
      <c r="EK2" s="333"/>
      <c r="EL2" s="333"/>
      <c r="EM2" s="331"/>
      <c r="EN2" s="331"/>
      <c r="EO2" s="331"/>
      <c r="EP2" s="331"/>
      <c r="EQ2" s="331"/>
      <c r="ER2" s="333"/>
      <c r="ES2" s="333"/>
      <c r="ET2" s="331"/>
      <c r="EU2" s="331"/>
      <c r="EV2" s="331"/>
      <c r="EW2" s="331"/>
      <c r="EX2" s="331"/>
      <c r="EY2" s="333"/>
      <c r="EZ2" s="333"/>
      <c r="FA2" s="331"/>
      <c r="FB2" s="331"/>
      <c r="FC2" s="331"/>
      <c r="FD2" s="331"/>
      <c r="FE2" s="331"/>
      <c r="FF2" s="333"/>
      <c r="FG2" s="333"/>
      <c r="FH2" s="331"/>
      <c r="FI2" s="331"/>
      <c r="FJ2" s="331"/>
      <c r="FK2" s="331"/>
      <c r="FL2" s="331"/>
      <c r="FM2" s="333"/>
      <c r="FN2" s="333"/>
      <c r="FO2" s="331"/>
      <c r="FP2" s="331"/>
      <c r="FQ2" s="331"/>
      <c r="FR2" s="331"/>
      <c r="FS2" s="331"/>
      <c r="FT2" s="333"/>
      <c r="FU2" s="333"/>
      <c r="FV2" s="331"/>
      <c r="FW2" s="331"/>
      <c r="FX2" s="331"/>
      <c r="FY2" s="331"/>
      <c r="FZ2" s="331"/>
      <c r="GA2" s="333"/>
      <c r="GB2" s="333"/>
      <c r="GC2" s="331"/>
      <c r="GD2" s="331"/>
      <c r="GE2" s="331"/>
      <c r="GF2" s="331"/>
      <c r="GG2" s="331"/>
      <c r="GH2" s="333"/>
      <c r="GI2" s="333"/>
      <c r="GJ2" s="331"/>
      <c r="GK2" s="331"/>
      <c r="GL2" s="331"/>
      <c r="GM2" s="331"/>
      <c r="GN2" s="331"/>
      <c r="GO2" s="333"/>
      <c r="GP2" s="333"/>
      <c r="GQ2" s="331"/>
      <c r="GR2" s="331"/>
      <c r="GS2" s="331"/>
      <c r="GT2" s="331"/>
      <c r="GU2" s="331"/>
      <c r="GV2" s="333"/>
      <c r="GW2" s="333"/>
      <c r="GX2" s="331"/>
      <c r="GY2" s="331"/>
      <c r="GZ2" s="331"/>
      <c r="HA2" s="331"/>
      <c r="HB2" s="331"/>
      <c r="HC2" s="333"/>
      <c r="HD2" s="333"/>
      <c r="HE2" s="331"/>
      <c r="HF2" s="331"/>
      <c r="HG2" s="331"/>
      <c r="HH2" s="331"/>
      <c r="HI2" s="331"/>
      <c r="HJ2" s="333"/>
      <c r="HK2" s="333"/>
      <c r="HL2" s="331"/>
      <c r="HM2" s="331"/>
      <c r="HN2" s="331"/>
      <c r="HO2" s="331"/>
      <c r="HP2" s="331"/>
      <c r="HQ2" s="333"/>
      <c r="HR2" s="333"/>
      <c r="HS2" s="331"/>
      <c r="HT2" s="331"/>
      <c r="HU2" s="331"/>
      <c r="HV2" s="331"/>
      <c r="HW2" s="331"/>
      <c r="HX2" s="333"/>
      <c r="HY2" s="333"/>
      <c r="HZ2" s="331"/>
      <c r="IA2" s="331"/>
      <c r="IB2" s="331"/>
      <c r="IC2" s="331"/>
      <c r="ID2" s="331"/>
      <c r="IE2" s="333"/>
      <c r="IF2" s="333"/>
      <c r="IG2" s="331"/>
      <c r="IH2" s="331"/>
      <c r="II2" s="331"/>
      <c r="IJ2" s="331"/>
      <c r="IK2" s="331"/>
      <c r="IL2" s="333"/>
      <c r="IM2" s="333"/>
      <c r="IN2" s="331"/>
      <c r="IO2" s="331"/>
      <c r="IP2" s="331"/>
      <c r="IQ2" s="331"/>
      <c r="IR2" s="331"/>
      <c r="IS2" s="333"/>
      <c r="IT2" s="333"/>
      <c r="IU2" s="331"/>
      <c r="IV2" s="331"/>
      <c r="IW2" s="331"/>
      <c r="IX2" s="331"/>
      <c r="IY2" s="331"/>
      <c r="IZ2" s="333"/>
      <c r="JA2" s="333"/>
      <c r="JB2" s="331"/>
      <c r="JC2" s="331"/>
      <c r="JD2" s="331"/>
      <c r="JE2" s="331"/>
      <c r="JF2" s="331"/>
      <c r="JG2" s="333"/>
      <c r="JH2" s="333"/>
      <c r="JI2" s="331"/>
      <c r="JJ2" s="331"/>
      <c r="JK2" s="331"/>
      <c r="JL2" s="331"/>
      <c r="JM2" s="331"/>
      <c r="JN2" s="333"/>
      <c r="JO2" s="333"/>
      <c r="JP2" s="331"/>
      <c r="JQ2" s="331"/>
      <c r="JR2" s="331"/>
      <c r="JS2" s="331"/>
      <c r="JT2" s="331"/>
      <c r="JU2" s="333"/>
      <c r="JV2" s="333"/>
      <c r="JW2" s="331"/>
      <c r="JX2" s="331"/>
      <c r="JY2" s="331"/>
      <c r="JZ2" s="331"/>
      <c r="KA2" s="331"/>
      <c r="KB2" s="333"/>
      <c r="KC2" s="333"/>
      <c r="KD2" s="331"/>
      <c r="KE2" s="331"/>
      <c r="KF2" s="331"/>
      <c r="KG2" s="331"/>
      <c r="KH2" s="331"/>
      <c r="KI2" s="333"/>
      <c r="KJ2" s="333"/>
      <c r="KK2" s="331"/>
      <c r="KL2" s="331"/>
      <c r="KM2" s="331"/>
      <c r="KN2" s="331"/>
      <c r="KO2" s="331"/>
      <c r="KP2" s="333"/>
      <c r="KQ2" s="333"/>
      <c r="KR2" s="331"/>
      <c r="KS2" s="331"/>
      <c r="KT2" s="331"/>
      <c r="KU2" s="331"/>
      <c r="KV2" s="331"/>
      <c r="KW2" s="333"/>
      <c r="KX2" s="352"/>
    </row>
    <row r="3" spans="1:310" ht="12.95" customHeight="1">
      <c r="A3" s="342" t="s">
        <v>57</v>
      </c>
      <c r="B3" s="343"/>
      <c r="C3" s="349"/>
      <c r="D3" s="331"/>
      <c r="E3" s="331"/>
      <c r="F3" s="331"/>
      <c r="G3" s="331"/>
      <c r="H3" s="333"/>
      <c r="I3" s="333"/>
      <c r="J3" s="331"/>
      <c r="K3" s="331"/>
      <c r="L3" s="331"/>
      <c r="M3" s="331"/>
      <c r="N3" s="331"/>
      <c r="O3" s="333"/>
      <c r="P3" s="333"/>
      <c r="Q3" s="331"/>
      <c r="R3" s="331"/>
      <c r="S3" s="331"/>
      <c r="T3" s="331"/>
      <c r="U3" s="331"/>
      <c r="V3" s="333"/>
      <c r="W3" s="333"/>
      <c r="X3" s="331"/>
      <c r="Y3" s="331"/>
      <c r="Z3" s="331"/>
      <c r="AA3" s="331"/>
      <c r="AB3" s="331"/>
      <c r="AC3" s="333"/>
      <c r="AD3" s="333"/>
      <c r="AE3" s="331"/>
      <c r="AF3" s="331"/>
      <c r="AG3" s="331"/>
      <c r="AH3" s="331"/>
      <c r="AI3" s="331"/>
      <c r="AJ3" s="333"/>
      <c r="AK3" s="333"/>
      <c r="AL3" s="331"/>
      <c r="AM3" s="331"/>
      <c r="AN3" s="331"/>
      <c r="AO3" s="331"/>
      <c r="AP3" s="331"/>
      <c r="AQ3" s="333"/>
      <c r="AR3" s="333"/>
      <c r="AS3" s="331"/>
      <c r="AT3" s="331"/>
      <c r="AU3" s="331"/>
      <c r="AV3" s="331"/>
      <c r="AW3" s="331"/>
      <c r="AX3" s="333"/>
      <c r="AY3" s="333"/>
      <c r="AZ3" s="331"/>
      <c r="BA3" s="331"/>
      <c r="BB3" s="331"/>
      <c r="BC3" s="331"/>
      <c r="BD3" s="331"/>
      <c r="BE3" s="333"/>
      <c r="BF3" s="333"/>
      <c r="BG3" s="331"/>
      <c r="BH3" s="331"/>
      <c r="BI3" s="331"/>
      <c r="BJ3" s="331"/>
      <c r="BK3" s="331"/>
      <c r="BL3" s="333"/>
      <c r="BM3" s="333"/>
      <c r="BN3" s="331"/>
      <c r="BO3" s="331"/>
      <c r="BP3" s="331"/>
      <c r="BQ3" s="331"/>
      <c r="BR3" s="331"/>
      <c r="BS3" s="333"/>
      <c r="BT3" s="333"/>
      <c r="BU3" s="331"/>
      <c r="BV3" s="331"/>
      <c r="BW3" s="331"/>
      <c r="BX3" s="331"/>
      <c r="BY3" s="331"/>
      <c r="BZ3" s="333"/>
      <c r="CA3" s="333"/>
      <c r="CB3" s="331"/>
      <c r="CC3" s="331"/>
      <c r="CD3" s="331"/>
      <c r="CE3" s="331"/>
      <c r="CF3" s="331"/>
      <c r="CG3" s="333"/>
      <c r="CH3" s="333"/>
      <c r="CI3" s="331"/>
      <c r="CJ3" s="331"/>
      <c r="CK3" s="331"/>
      <c r="CL3" s="331"/>
      <c r="CM3" s="331"/>
      <c r="CN3" s="333"/>
      <c r="CO3" s="333"/>
      <c r="CP3" s="331"/>
      <c r="CQ3" s="331"/>
      <c r="CR3" s="331"/>
      <c r="CS3" s="331"/>
      <c r="CT3" s="331"/>
      <c r="CU3" s="333"/>
      <c r="CV3" s="333"/>
      <c r="CW3" s="331"/>
      <c r="CX3" s="331"/>
      <c r="CY3" s="331"/>
      <c r="CZ3" s="331"/>
      <c r="DA3" s="331"/>
      <c r="DB3" s="333"/>
      <c r="DC3" s="333"/>
      <c r="DD3" s="331"/>
      <c r="DE3" s="331"/>
      <c r="DF3" s="331"/>
      <c r="DG3" s="331"/>
      <c r="DH3" s="331"/>
      <c r="DI3" s="333"/>
      <c r="DJ3" s="333"/>
      <c r="DK3" s="331"/>
      <c r="DL3" s="331"/>
      <c r="DM3" s="331"/>
      <c r="DN3" s="331"/>
      <c r="DO3" s="331"/>
      <c r="DP3" s="333"/>
      <c r="DQ3" s="333"/>
      <c r="DR3" s="331"/>
      <c r="DS3" s="331"/>
      <c r="DT3" s="331"/>
      <c r="DU3" s="331"/>
      <c r="DV3" s="331"/>
      <c r="DW3" s="333"/>
      <c r="DX3" s="333"/>
      <c r="DY3" s="331"/>
      <c r="DZ3" s="331"/>
      <c r="EA3" s="331"/>
      <c r="EB3" s="331"/>
      <c r="EC3" s="331"/>
      <c r="ED3" s="333"/>
      <c r="EE3" s="333"/>
      <c r="EF3" s="331"/>
      <c r="EG3" s="331"/>
      <c r="EH3" s="331"/>
      <c r="EI3" s="331"/>
      <c r="EJ3" s="331"/>
      <c r="EK3" s="333"/>
      <c r="EL3" s="333"/>
      <c r="EM3" s="331"/>
      <c r="EN3" s="331"/>
      <c r="EO3" s="331"/>
      <c r="EP3" s="331"/>
      <c r="EQ3" s="331"/>
      <c r="ER3" s="333"/>
      <c r="ES3" s="333"/>
      <c r="ET3" s="331"/>
      <c r="EU3" s="331"/>
      <c r="EV3" s="331"/>
      <c r="EW3" s="331"/>
      <c r="EX3" s="331"/>
      <c r="EY3" s="333"/>
      <c r="EZ3" s="333"/>
      <c r="FA3" s="331"/>
      <c r="FB3" s="331"/>
      <c r="FC3" s="331"/>
      <c r="FD3" s="331"/>
      <c r="FE3" s="331"/>
      <c r="FF3" s="333"/>
      <c r="FG3" s="333"/>
      <c r="FH3" s="331"/>
      <c r="FI3" s="331"/>
      <c r="FJ3" s="331"/>
      <c r="FK3" s="331"/>
      <c r="FL3" s="331"/>
      <c r="FM3" s="333"/>
      <c r="FN3" s="333"/>
      <c r="FO3" s="331"/>
      <c r="FP3" s="331"/>
      <c r="FQ3" s="331"/>
      <c r="FR3" s="331"/>
      <c r="FS3" s="331"/>
      <c r="FT3" s="333"/>
      <c r="FU3" s="333"/>
      <c r="FV3" s="331"/>
      <c r="FW3" s="331"/>
      <c r="FX3" s="331"/>
      <c r="FY3" s="331"/>
      <c r="FZ3" s="331"/>
      <c r="GA3" s="333"/>
      <c r="GB3" s="333"/>
      <c r="GC3" s="331"/>
      <c r="GD3" s="331"/>
      <c r="GE3" s="331"/>
      <c r="GF3" s="331"/>
      <c r="GG3" s="331"/>
      <c r="GH3" s="333"/>
      <c r="GI3" s="333"/>
      <c r="GJ3" s="331"/>
      <c r="GK3" s="331"/>
      <c r="GL3" s="331"/>
      <c r="GM3" s="331"/>
      <c r="GN3" s="331"/>
      <c r="GO3" s="333"/>
      <c r="GP3" s="333"/>
      <c r="GQ3" s="331"/>
      <c r="GR3" s="331"/>
      <c r="GS3" s="331"/>
      <c r="GT3" s="331"/>
      <c r="GU3" s="331"/>
      <c r="GV3" s="333"/>
      <c r="GW3" s="333"/>
      <c r="GX3" s="331"/>
      <c r="GY3" s="331"/>
      <c r="GZ3" s="331"/>
      <c r="HA3" s="331"/>
      <c r="HB3" s="331"/>
      <c r="HC3" s="333"/>
      <c r="HD3" s="333"/>
      <c r="HE3" s="331"/>
      <c r="HF3" s="331"/>
      <c r="HG3" s="331"/>
      <c r="HH3" s="331"/>
      <c r="HI3" s="331"/>
      <c r="HJ3" s="333"/>
      <c r="HK3" s="333"/>
      <c r="HL3" s="331"/>
      <c r="HM3" s="331"/>
      <c r="HN3" s="331"/>
      <c r="HO3" s="331"/>
      <c r="HP3" s="331"/>
      <c r="HQ3" s="333"/>
      <c r="HR3" s="333"/>
      <c r="HS3" s="331"/>
      <c r="HT3" s="331"/>
      <c r="HU3" s="331"/>
      <c r="HV3" s="331"/>
      <c r="HW3" s="331"/>
      <c r="HX3" s="333"/>
      <c r="HY3" s="333"/>
      <c r="HZ3" s="331"/>
      <c r="IA3" s="331"/>
      <c r="IB3" s="331"/>
      <c r="IC3" s="331"/>
      <c r="ID3" s="331"/>
      <c r="IE3" s="333"/>
      <c r="IF3" s="333"/>
      <c r="IG3" s="331"/>
      <c r="IH3" s="331"/>
      <c r="II3" s="331"/>
      <c r="IJ3" s="331"/>
      <c r="IK3" s="331"/>
      <c r="IL3" s="333"/>
      <c r="IM3" s="333"/>
      <c r="IN3" s="331"/>
      <c r="IO3" s="331"/>
      <c r="IP3" s="331"/>
      <c r="IQ3" s="331"/>
      <c r="IR3" s="331"/>
      <c r="IS3" s="333"/>
      <c r="IT3" s="333"/>
      <c r="IU3" s="331"/>
      <c r="IV3" s="331"/>
      <c r="IW3" s="331"/>
      <c r="IX3" s="331"/>
      <c r="IY3" s="331"/>
      <c r="IZ3" s="333"/>
      <c r="JA3" s="333"/>
      <c r="JB3" s="331"/>
      <c r="JC3" s="331"/>
      <c r="JD3" s="331"/>
      <c r="JE3" s="331"/>
      <c r="JF3" s="331"/>
      <c r="JG3" s="333"/>
      <c r="JH3" s="333"/>
      <c r="JI3" s="331"/>
      <c r="JJ3" s="331"/>
      <c r="JK3" s="331"/>
      <c r="JL3" s="331"/>
      <c r="JM3" s="331"/>
      <c r="JN3" s="333"/>
      <c r="JO3" s="333"/>
      <c r="JP3" s="331"/>
      <c r="JQ3" s="331"/>
      <c r="JR3" s="331"/>
      <c r="JS3" s="331"/>
      <c r="JT3" s="331"/>
      <c r="JU3" s="333"/>
      <c r="JV3" s="333"/>
      <c r="JW3" s="331"/>
      <c r="JX3" s="331"/>
      <c r="JY3" s="331"/>
      <c r="JZ3" s="331"/>
      <c r="KA3" s="331"/>
      <c r="KB3" s="333"/>
      <c r="KC3" s="333"/>
      <c r="KD3" s="331"/>
      <c r="KE3" s="331"/>
      <c r="KF3" s="331"/>
      <c r="KG3" s="331"/>
      <c r="KH3" s="331"/>
      <c r="KI3" s="333"/>
      <c r="KJ3" s="333"/>
      <c r="KK3" s="331"/>
      <c r="KL3" s="331"/>
      <c r="KM3" s="331"/>
      <c r="KN3" s="331"/>
      <c r="KO3" s="331"/>
      <c r="KP3" s="333"/>
      <c r="KQ3" s="333"/>
      <c r="KR3" s="331"/>
      <c r="KS3" s="331"/>
      <c r="KT3" s="331"/>
      <c r="KU3" s="331"/>
      <c r="KV3" s="331"/>
      <c r="KW3" s="333"/>
      <c r="KX3" s="352"/>
    </row>
    <row r="4" spans="1:310" ht="12.95" customHeight="1">
      <c r="A4" s="344" t="s">
        <v>134</v>
      </c>
      <c r="B4" s="345"/>
      <c r="C4" s="350" t="e">
        <f>#REF!+7</f>
        <v>#REF!</v>
      </c>
      <c r="D4" s="331" t="e">
        <f>#REF!+7</f>
        <v>#REF!</v>
      </c>
      <c r="E4" s="331" t="e">
        <f>#REF!+7</f>
        <v>#REF!</v>
      </c>
      <c r="F4" s="331" t="e">
        <f>#REF!+7</f>
        <v>#REF!</v>
      </c>
      <c r="G4" s="331" t="e">
        <f>#REF!+7</f>
        <v>#REF!</v>
      </c>
      <c r="H4" s="333" t="e">
        <f>#REF!+7</f>
        <v>#REF!</v>
      </c>
      <c r="I4" s="333" t="e">
        <f>#REF!+7</f>
        <v>#REF!</v>
      </c>
      <c r="J4" s="331" t="e">
        <f>#REF!+7</f>
        <v>#REF!</v>
      </c>
      <c r="K4" s="331" t="e">
        <f>#REF!+7</f>
        <v>#REF!</v>
      </c>
      <c r="L4" s="331" t="e">
        <f>#REF!+7</f>
        <v>#REF!</v>
      </c>
      <c r="M4" s="331" t="e">
        <f>#REF!+7</f>
        <v>#REF!</v>
      </c>
      <c r="N4" s="331" t="e">
        <f>#REF!+7</f>
        <v>#REF!</v>
      </c>
      <c r="O4" s="333" t="e">
        <f>#REF!+7</f>
        <v>#REF!</v>
      </c>
      <c r="P4" s="333" t="e">
        <f>#REF!+7</f>
        <v>#REF!</v>
      </c>
      <c r="Q4" s="331" t="e">
        <f>#REF!+7</f>
        <v>#REF!</v>
      </c>
      <c r="R4" s="331" t="e">
        <f>#REF!+7</f>
        <v>#REF!</v>
      </c>
      <c r="S4" s="331" t="e">
        <f>#REF!+7</f>
        <v>#REF!</v>
      </c>
      <c r="T4" s="331" t="e">
        <f>#REF!+7</f>
        <v>#REF!</v>
      </c>
      <c r="U4" s="331" t="e">
        <f>#REF!+7</f>
        <v>#REF!</v>
      </c>
      <c r="V4" s="333" t="e">
        <f>#REF!+7</f>
        <v>#REF!</v>
      </c>
      <c r="W4" s="333" t="e">
        <f>#REF!+7</f>
        <v>#REF!</v>
      </c>
      <c r="X4" s="331" t="e">
        <f>#REF!+7</f>
        <v>#REF!</v>
      </c>
      <c r="Y4" s="331" t="e">
        <f>#REF!+7</f>
        <v>#REF!</v>
      </c>
      <c r="Z4" s="331" t="e">
        <f>#REF!+7</f>
        <v>#REF!</v>
      </c>
      <c r="AA4" s="331" t="e">
        <f>#REF!+7</f>
        <v>#REF!</v>
      </c>
      <c r="AB4" s="331" t="e">
        <f>#REF!+7</f>
        <v>#REF!</v>
      </c>
      <c r="AC4" s="333" t="e">
        <f>#REF!+7</f>
        <v>#REF!</v>
      </c>
      <c r="AD4" s="333" t="e">
        <f>#REF!+7</f>
        <v>#REF!</v>
      </c>
      <c r="AE4" s="331" t="e">
        <f>#REF!+7</f>
        <v>#REF!</v>
      </c>
      <c r="AF4" s="331" t="e">
        <f>#REF!+7</f>
        <v>#REF!</v>
      </c>
      <c r="AG4" s="331" t="e">
        <f>#REF!+7</f>
        <v>#REF!</v>
      </c>
      <c r="AH4" s="331" t="e">
        <f>#REF!+7</f>
        <v>#REF!</v>
      </c>
      <c r="AI4" s="331" t="e">
        <f>#REF!+7</f>
        <v>#REF!</v>
      </c>
      <c r="AJ4" s="333" t="e">
        <f>#REF!+7</f>
        <v>#REF!</v>
      </c>
      <c r="AK4" s="333" t="e">
        <f>#REF!+7</f>
        <v>#REF!</v>
      </c>
      <c r="AL4" s="331" t="e">
        <f>#REF!+7</f>
        <v>#REF!</v>
      </c>
      <c r="AM4" s="331" t="e">
        <f>#REF!+7</f>
        <v>#REF!</v>
      </c>
      <c r="AN4" s="331" t="e">
        <f>#REF!+7</f>
        <v>#REF!</v>
      </c>
      <c r="AO4" s="331" t="e">
        <f>#REF!+7</f>
        <v>#REF!</v>
      </c>
      <c r="AP4" s="331" t="e">
        <f>#REF!+7</f>
        <v>#REF!</v>
      </c>
      <c r="AQ4" s="333" t="e">
        <f>#REF!+7</f>
        <v>#REF!</v>
      </c>
      <c r="AR4" s="333" t="e">
        <f>#REF!+7</f>
        <v>#REF!</v>
      </c>
      <c r="AS4" s="331" t="e">
        <f>#REF!+7</f>
        <v>#REF!</v>
      </c>
      <c r="AT4" s="331" t="e">
        <f>#REF!+7</f>
        <v>#REF!</v>
      </c>
      <c r="AU4" s="331" t="e">
        <f>#REF!+7</f>
        <v>#REF!</v>
      </c>
      <c r="AV4" s="331" t="e">
        <f>#REF!+7</f>
        <v>#REF!</v>
      </c>
      <c r="AW4" s="331" t="e">
        <f>#REF!+7</f>
        <v>#REF!</v>
      </c>
      <c r="AX4" s="333" t="e">
        <f>#REF!+7</f>
        <v>#REF!</v>
      </c>
      <c r="AY4" s="333" t="e">
        <f>#REF!+7</f>
        <v>#REF!</v>
      </c>
      <c r="AZ4" s="331" t="e">
        <f>#REF!+7</f>
        <v>#REF!</v>
      </c>
      <c r="BA4" s="331" t="e">
        <f>#REF!+7</f>
        <v>#REF!</v>
      </c>
      <c r="BB4" s="331" t="e">
        <f>#REF!+7</f>
        <v>#REF!</v>
      </c>
      <c r="BC4" s="331" t="e">
        <f>#REF!+7</f>
        <v>#REF!</v>
      </c>
      <c r="BD4" s="331" t="e">
        <f>#REF!+7</f>
        <v>#REF!</v>
      </c>
      <c r="BE4" s="333" t="e">
        <f>#REF!+7</f>
        <v>#REF!</v>
      </c>
      <c r="BF4" s="333" t="e">
        <f>#REF!+7</f>
        <v>#REF!</v>
      </c>
      <c r="BG4" s="331" t="e">
        <f>#REF!+7</f>
        <v>#REF!</v>
      </c>
      <c r="BH4" s="331" t="e">
        <f>#REF!+7</f>
        <v>#REF!</v>
      </c>
      <c r="BI4" s="331" t="e">
        <f>#REF!+7</f>
        <v>#REF!</v>
      </c>
      <c r="BJ4" s="331" t="e">
        <f>#REF!+7</f>
        <v>#REF!</v>
      </c>
      <c r="BK4" s="331" t="e">
        <f>#REF!+7</f>
        <v>#REF!</v>
      </c>
      <c r="BL4" s="333" t="e">
        <f>#REF!+7</f>
        <v>#REF!</v>
      </c>
      <c r="BM4" s="333" t="e">
        <f>#REF!+7</f>
        <v>#REF!</v>
      </c>
      <c r="BN4" s="331" t="e">
        <f>#REF!+7</f>
        <v>#REF!</v>
      </c>
      <c r="BO4" s="331" t="e">
        <f>#REF!+7</f>
        <v>#REF!</v>
      </c>
      <c r="BP4" s="331" t="e">
        <f>#REF!+7</f>
        <v>#REF!</v>
      </c>
      <c r="BQ4" s="331" t="e">
        <f>#REF!+7</f>
        <v>#REF!</v>
      </c>
      <c r="BR4" s="331" t="e">
        <f>#REF!+7</f>
        <v>#REF!</v>
      </c>
      <c r="BS4" s="333" t="e">
        <f>#REF!+7</f>
        <v>#REF!</v>
      </c>
      <c r="BT4" s="333" t="e">
        <f>#REF!+7</f>
        <v>#REF!</v>
      </c>
      <c r="BU4" s="331" t="e">
        <f>#REF!+7</f>
        <v>#REF!</v>
      </c>
      <c r="BV4" s="331" t="e">
        <f>#REF!+7</f>
        <v>#REF!</v>
      </c>
      <c r="BW4" s="331" t="e">
        <f>#REF!+7</f>
        <v>#REF!</v>
      </c>
      <c r="BX4" s="331" t="e">
        <f>#REF!+7</f>
        <v>#REF!</v>
      </c>
      <c r="BY4" s="331" t="e">
        <f>#REF!+7</f>
        <v>#REF!</v>
      </c>
      <c r="BZ4" s="333" t="e">
        <f>#REF!+7</f>
        <v>#REF!</v>
      </c>
      <c r="CA4" s="333" t="e">
        <f>#REF!+7</f>
        <v>#REF!</v>
      </c>
      <c r="CB4" s="331" t="e">
        <f>#REF!+7</f>
        <v>#REF!</v>
      </c>
      <c r="CC4" s="331" t="e">
        <f>#REF!+7</f>
        <v>#REF!</v>
      </c>
      <c r="CD4" s="331" t="e">
        <f>#REF!+7</f>
        <v>#REF!</v>
      </c>
      <c r="CE4" s="331" t="e">
        <f>#REF!+7</f>
        <v>#REF!</v>
      </c>
      <c r="CF4" s="331" t="e">
        <f>#REF!+7</f>
        <v>#REF!</v>
      </c>
      <c r="CG4" s="333" t="e">
        <f>#REF!+7</f>
        <v>#REF!</v>
      </c>
      <c r="CH4" s="333" t="e">
        <f>#REF!+7</f>
        <v>#REF!</v>
      </c>
      <c r="CI4" s="331" t="e">
        <f>#REF!+7</f>
        <v>#REF!</v>
      </c>
      <c r="CJ4" s="331" t="e">
        <f>#REF!+7</f>
        <v>#REF!</v>
      </c>
      <c r="CK4" s="331" t="e">
        <f>#REF!+7</f>
        <v>#REF!</v>
      </c>
      <c r="CL4" s="331" t="e">
        <f>#REF!+7</f>
        <v>#REF!</v>
      </c>
      <c r="CM4" s="331" t="e">
        <f>#REF!+7</f>
        <v>#REF!</v>
      </c>
      <c r="CN4" s="333" t="e">
        <f>#REF!+7</f>
        <v>#REF!</v>
      </c>
      <c r="CO4" s="333" t="e">
        <f>#REF!+7</f>
        <v>#REF!</v>
      </c>
      <c r="CP4" s="331" t="e">
        <f>#REF!+7</f>
        <v>#REF!</v>
      </c>
      <c r="CQ4" s="331" t="e">
        <f>#REF!+7</f>
        <v>#REF!</v>
      </c>
      <c r="CR4" s="331" t="e">
        <f>#REF!+7</f>
        <v>#REF!</v>
      </c>
      <c r="CS4" s="331" t="e">
        <f>#REF!+7</f>
        <v>#REF!</v>
      </c>
      <c r="CT4" s="331" t="e">
        <f>#REF!+7</f>
        <v>#REF!</v>
      </c>
      <c r="CU4" s="333" t="e">
        <f>#REF!+7</f>
        <v>#REF!</v>
      </c>
      <c r="CV4" s="333" t="e">
        <f>#REF!+7</f>
        <v>#REF!</v>
      </c>
      <c r="CW4" s="331" t="e">
        <f>#REF!+7</f>
        <v>#REF!</v>
      </c>
      <c r="CX4" s="331" t="e">
        <f>#REF!+7</f>
        <v>#REF!</v>
      </c>
      <c r="CY4" s="331" t="e">
        <f>#REF!+7</f>
        <v>#REF!</v>
      </c>
      <c r="CZ4" s="331" t="e">
        <f>#REF!+7</f>
        <v>#REF!</v>
      </c>
      <c r="DA4" s="331" t="e">
        <f>#REF!+7</f>
        <v>#REF!</v>
      </c>
      <c r="DB4" s="333" t="e">
        <f>#REF!+7</f>
        <v>#REF!</v>
      </c>
      <c r="DC4" s="333" t="e">
        <f>#REF!+7</f>
        <v>#REF!</v>
      </c>
      <c r="DD4" s="331" t="e">
        <f>#REF!+7</f>
        <v>#REF!</v>
      </c>
      <c r="DE4" s="331" t="e">
        <f>#REF!+7</f>
        <v>#REF!</v>
      </c>
      <c r="DF4" s="331" t="e">
        <f>#REF!+7</f>
        <v>#REF!</v>
      </c>
      <c r="DG4" s="331" t="e">
        <f>#REF!+7</f>
        <v>#REF!</v>
      </c>
      <c r="DH4" s="331" t="e">
        <f>#REF!+7</f>
        <v>#REF!</v>
      </c>
      <c r="DI4" s="333" t="e">
        <f>#REF!+7</f>
        <v>#REF!</v>
      </c>
      <c r="DJ4" s="333" t="e">
        <f>#REF!+7</f>
        <v>#REF!</v>
      </c>
      <c r="DK4" s="331" t="e">
        <f>#REF!+7</f>
        <v>#REF!</v>
      </c>
      <c r="DL4" s="331" t="e">
        <f>#REF!+7</f>
        <v>#REF!</v>
      </c>
      <c r="DM4" s="331" t="e">
        <f>#REF!+7</f>
        <v>#REF!</v>
      </c>
      <c r="DN4" s="331" t="e">
        <f>#REF!+7</f>
        <v>#REF!</v>
      </c>
      <c r="DO4" s="331" t="e">
        <f>#REF!+7</f>
        <v>#REF!</v>
      </c>
      <c r="DP4" s="333" t="e">
        <f>#REF!+7</f>
        <v>#REF!</v>
      </c>
      <c r="DQ4" s="333" t="e">
        <f>#REF!+7</f>
        <v>#REF!</v>
      </c>
      <c r="DR4" s="331" t="e">
        <f>#REF!+7</f>
        <v>#REF!</v>
      </c>
      <c r="DS4" s="331" t="e">
        <f>#REF!+7</f>
        <v>#REF!</v>
      </c>
      <c r="DT4" s="331" t="e">
        <f>#REF!+7</f>
        <v>#REF!</v>
      </c>
      <c r="DU4" s="331" t="e">
        <f>#REF!+7</f>
        <v>#REF!</v>
      </c>
      <c r="DV4" s="331" t="e">
        <f>#REF!+7</f>
        <v>#REF!</v>
      </c>
      <c r="DW4" s="333" t="e">
        <f>#REF!+7</f>
        <v>#REF!</v>
      </c>
      <c r="DX4" s="333" t="e">
        <f>#REF!+7</f>
        <v>#REF!</v>
      </c>
      <c r="DY4" s="331" t="e">
        <f>#REF!+7</f>
        <v>#REF!</v>
      </c>
      <c r="DZ4" s="331" t="e">
        <f>#REF!+7</f>
        <v>#REF!</v>
      </c>
      <c r="EA4" s="331" t="e">
        <f>#REF!+7</f>
        <v>#REF!</v>
      </c>
      <c r="EB4" s="331" t="e">
        <f>#REF!+7</f>
        <v>#REF!</v>
      </c>
      <c r="EC4" s="331" t="e">
        <f>#REF!+7</f>
        <v>#REF!</v>
      </c>
      <c r="ED4" s="333" t="e">
        <f>#REF!+7</f>
        <v>#REF!</v>
      </c>
      <c r="EE4" s="333" t="e">
        <f>#REF!+7</f>
        <v>#REF!</v>
      </c>
      <c r="EF4" s="331" t="e">
        <f>#REF!+7</f>
        <v>#REF!</v>
      </c>
      <c r="EG4" s="331" t="e">
        <f>#REF!+7</f>
        <v>#REF!</v>
      </c>
      <c r="EH4" s="331" t="e">
        <f>#REF!+7</f>
        <v>#REF!</v>
      </c>
      <c r="EI4" s="331" t="e">
        <f>#REF!+7</f>
        <v>#REF!</v>
      </c>
      <c r="EJ4" s="331" t="e">
        <f>#REF!+7</f>
        <v>#REF!</v>
      </c>
      <c r="EK4" s="333" t="e">
        <f>#REF!+7</f>
        <v>#REF!</v>
      </c>
      <c r="EL4" s="333" t="e">
        <f>#REF!+7</f>
        <v>#REF!</v>
      </c>
      <c r="EM4" s="331" t="e">
        <f>#REF!+7</f>
        <v>#REF!</v>
      </c>
      <c r="EN4" s="331" t="e">
        <f>#REF!+7</f>
        <v>#REF!</v>
      </c>
      <c r="EO4" s="331" t="e">
        <f>#REF!+7</f>
        <v>#REF!</v>
      </c>
      <c r="EP4" s="331" t="e">
        <f>#REF!+7</f>
        <v>#REF!</v>
      </c>
      <c r="EQ4" s="331" t="e">
        <f>#REF!+7</f>
        <v>#REF!</v>
      </c>
      <c r="ER4" s="333" t="e">
        <f>#REF!+7</f>
        <v>#REF!</v>
      </c>
      <c r="ES4" s="333" t="e">
        <f>#REF!+7</f>
        <v>#REF!</v>
      </c>
      <c r="ET4" s="331" t="e">
        <f>#REF!+7</f>
        <v>#REF!</v>
      </c>
      <c r="EU4" s="331" t="e">
        <f>#REF!+7</f>
        <v>#REF!</v>
      </c>
      <c r="EV4" s="331" t="e">
        <f>#REF!+7</f>
        <v>#REF!</v>
      </c>
      <c r="EW4" s="331" t="e">
        <f>#REF!+7</f>
        <v>#REF!</v>
      </c>
      <c r="EX4" s="331" t="e">
        <f>#REF!+7</f>
        <v>#REF!</v>
      </c>
      <c r="EY4" s="333" t="e">
        <f>#REF!+7</f>
        <v>#REF!</v>
      </c>
      <c r="EZ4" s="333" t="e">
        <f>#REF!+7</f>
        <v>#REF!</v>
      </c>
      <c r="FA4" s="331" t="e">
        <f>#REF!+7</f>
        <v>#REF!</v>
      </c>
      <c r="FB4" s="331" t="e">
        <f>#REF!+7</f>
        <v>#REF!</v>
      </c>
      <c r="FC4" s="331" t="e">
        <f>#REF!+7</f>
        <v>#REF!</v>
      </c>
      <c r="FD4" s="331" t="e">
        <f>#REF!+7</f>
        <v>#REF!</v>
      </c>
      <c r="FE4" s="331" t="e">
        <f>#REF!+7</f>
        <v>#REF!</v>
      </c>
      <c r="FF4" s="333" t="e">
        <f>#REF!+7</f>
        <v>#REF!</v>
      </c>
      <c r="FG4" s="333" t="e">
        <f>#REF!+7</f>
        <v>#REF!</v>
      </c>
      <c r="FH4" s="331" t="e">
        <f>#REF!+7</f>
        <v>#REF!</v>
      </c>
      <c r="FI4" s="331" t="e">
        <f>#REF!+7</f>
        <v>#REF!</v>
      </c>
      <c r="FJ4" s="331" t="e">
        <f>#REF!+7</f>
        <v>#REF!</v>
      </c>
      <c r="FK4" s="331" t="e">
        <f>#REF!+7</f>
        <v>#REF!</v>
      </c>
      <c r="FL4" s="331" t="e">
        <f>#REF!+7</f>
        <v>#REF!</v>
      </c>
      <c r="FM4" s="333" t="e">
        <f>#REF!+7</f>
        <v>#REF!</v>
      </c>
      <c r="FN4" s="333" t="e">
        <f>#REF!+7</f>
        <v>#REF!</v>
      </c>
      <c r="FO4" s="331" t="e">
        <f>#REF!+7</f>
        <v>#REF!</v>
      </c>
      <c r="FP4" s="331" t="e">
        <f>#REF!+7</f>
        <v>#REF!</v>
      </c>
      <c r="FQ4" s="331" t="e">
        <f>#REF!+7</f>
        <v>#REF!</v>
      </c>
      <c r="FR4" s="331" t="e">
        <f>#REF!+7</f>
        <v>#REF!</v>
      </c>
      <c r="FS4" s="331" t="e">
        <f>#REF!+7</f>
        <v>#REF!</v>
      </c>
      <c r="FT4" s="333" t="e">
        <f>#REF!+7</f>
        <v>#REF!</v>
      </c>
      <c r="FU4" s="333" t="e">
        <f>#REF!+7</f>
        <v>#REF!</v>
      </c>
      <c r="FV4" s="331" t="e">
        <f>#REF!+7</f>
        <v>#REF!</v>
      </c>
      <c r="FW4" s="331" t="e">
        <f>#REF!+7</f>
        <v>#REF!</v>
      </c>
      <c r="FX4" s="331" t="e">
        <f>#REF!+7</f>
        <v>#REF!</v>
      </c>
      <c r="FY4" s="331" t="e">
        <f>#REF!+7</f>
        <v>#REF!</v>
      </c>
      <c r="FZ4" s="331" t="e">
        <f>#REF!+7</f>
        <v>#REF!</v>
      </c>
      <c r="GA4" s="333" t="e">
        <f>#REF!+7</f>
        <v>#REF!</v>
      </c>
      <c r="GB4" s="333" t="e">
        <f>#REF!+7</f>
        <v>#REF!</v>
      </c>
      <c r="GC4" s="331" t="e">
        <f>#REF!+7</f>
        <v>#REF!</v>
      </c>
      <c r="GD4" s="331" t="e">
        <f>#REF!+7</f>
        <v>#REF!</v>
      </c>
      <c r="GE4" s="331" t="e">
        <f>#REF!+7</f>
        <v>#REF!</v>
      </c>
      <c r="GF4" s="331" t="e">
        <f>#REF!+7</f>
        <v>#REF!</v>
      </c>
      <c r="GG4" s="331" t="e">
        <f>#REF!+7</f>
        <v>#REF!</v>
      </c>
      <c r="GH4" s="333" t="e">
        <f>#REF!+7</f>
        <v>#REF!</v>
      </c>
      <c r="GI4" s="333" t="e">
        <f>#REF!+7</f>
        <v>#REF!</v>
      </c>
      <c r="GJ4" s="331" t="e">
        <f>#REF!+7</f>
        <v>#REF!</v>
      </c>
      <c r="GK4" s="331" t="e">
        <f>#REF!+7</f>
        <v>#REF!</v>
      </c>
      <c r="GL4" s="331" t="e">
        <f>#REF!+7</f>
        <v>#REF!</v>
      </c>
      <c r="GM4" s="331" t="e">
        <f>#REF!+7</f>
        <v>#REF!</v>
      </c>
      <c r="GN4" s="331" t="e">
        <f>#REF!+7</f>
        <v>#REF!</v>
      </c>
      <c r="GO4" s="333" t="e">
        <f>#REF!+7</f>
        <v>#REF!</v>
      </c>
      <c r="GP4" s="333" t="e">
        <f>#REF!+7</f>
        <v>#REF!</v>
      </c>
      <c r="GQ4" s="331" t="e">
        <f>#REF!+7</f>
        <v>#REF!</v>
      </c>
      <c r="GR4" s="331" t="e">
        <f>#REF!+7</f>
        <v>#REF!</v>
      </c>
      <c r="GS4" s="331" t="e">
        <f>#REF!+7</f>
        <v>#REF!</v>
      </c>
      <c r="GT4" s="331" t="e">
        <f>#REF!+7</f>
        <v>#REF!</v>
      </c>
      <c r="GU4" s="331" t="e">
        <f>#REF!+7</f>
        <v>#REF!</v>
      </c>
      <c r="GV4" s="333" t="e">
        <f>#REF!+7</f>
        <v>#REF!</v>
      </c>
      <c r="GW4" s="333" t="e">
        <f>#REF!+7</f>
        <v>#REF!</v>
      </c>
      <c r="GX4" s="331" t="e">
        <f>#REF!+7</f>
        <v>#REF!</v>
      </c>
      <c r="GY4" s="331" t="e">
        <f>#REF!+7</f>
        <v>#REF!</v>
      </c>
      <c r="GZ4" s="331" t="e">
        <f>#REF!+7</f>
        <v>#REF!</v>
      </c>
      <c r="HA4" s="331" t="e">
        <f>#REF!+7</f>
        <v>#REF!</v>
      </c>
      <c r="HB4" s="331" t="e">
        <f>#REF!+7</f>
        <v>#REF!</v>
      </c>
      <c r="HC4" s="333" t="e">
        <f>#REF!+7</f>
        <v>#REF!</v>
      </c>
      <c r="HD4" s="333" t="e">
        <f>#REF!+7</f>
        <v>#REF!</v>
      </c>
      <c r="HE4" s="331" t="e">
        <f>#REF!+7</f>
        <v>#REF!</v>
      </c>
      <c r="HF4" s="331" t="e">
        <f>#REF!+7</f>
        <v>#REF!</v>
      </c>
      <c r="HG4" s="331" t="e">
        <f>#REF!+7</f>
        <v>#REF!</v>
      </c>
      <c r="HH4" s="331" t="e">
        <f>#REF!+7</f>
        <v>#REF!</v>
      </c>
      <c r="HI4" s="331" t="e">
        <f>#REF!+7</f>
        <v>#REF!</v>
      </c>
      <c r="HJ4" s="333" t="e">
        <f>#REF!+7</f>
        <v>#REF!</v>
      </c>
      <c r="HK4" s="333" t="e">
        <f>#REF!+7</f>
        <v>#REF!</v>
      </c>
      <c r="HL4" s="331" t="e">
        <f>#REF!+7</f>
        <v>#REF!</v>
      </c>
      <c r="HM4" s="331" t="e">
        <f>#REF!+7</f>
        <v>#REF!</v>
      </c>
      <c r="HN4" s="331" t="e">
        <f>#REF!+7</f>
        <v>#REF!</v>
      </c>
      <c r="HO4" s="331" t="e">
        <f>#REF!+7</f>
        <v>#REF!</v>
      </c>
      <c r="HP4" s="331" t="e">
        <f>#REF!+7</f>
        <v>#REF!</v>
      </c>
      <c r="HQ4" s="333" t="e">
        <f>#REF!+7</f>
        <v>#REF!</v>
      </c>
      <c r="HR4" s="333" t="e">
        <f>#REF!+7</f>
        <v>#REF!</v>
      </c>
      <c r="HS4" s="331" t="e">
        <f>#REF!+7</f>
        <v>#REF!</v>
      </c>
      <c r="HT4" s="331" t="e">
        <f>#REF!+7</f>
        <v>#REF!</v>
      </c>
      <c r="HU4" s="331" t="e">
        <f>#REF!+7</f>
        <v>#REF!</v>
      </c>
      <c r="HV4" s="331" t="e">
        <f>#REF!+7</f>
        <v>#REF!</v>
      </c>
      <c r="HW4" s="331" t="e">
        <f>#REF!+7</f>
        <v>#REF!</v>
      </c>
      <c r="HX4" s="333" t="e">
        <f>#REF!+7</f>
        <v>#REF!</v>
      </c>
      <c r="HY4" s="333" t="e">
        <f>#REF!+7</f>
        <v>#REF!</v>
      </c>
      <c r="HZ4" s="331" t="e">
        <f>#REF!+7</f>
        <v>#REF!</v>
      </c>
      <c r="IA4" s="331" t="e">
        <f>#REF!+7</f>
        <v>#REF!</v>
      </c>
      <c r="IB4" s="331" t="e">
        <f>#REF!+7</f>
        <v>#REF!</v>
      </c>
      <c r="IC4" s="331" t="e">
        <f>#REF!+7</f>
        <v>#REF!</v>
      </c>
      <c r="ID4" s="331" t="e">
        <f>#REF!+7</f>
        <v>#REF!</v>
      </c>
      <c r="IE4" s="333" t="e">
        <f>#REF!+7</f>
        <v>#REF!</v>
      </c>
      <c r="IF4" s="333" t="e">
        <f>#REF!+7</f>
        <v>#REF!</v>
      </c>
      <c r="IG4" s="331" t="e">
        <f>#REF!+7</f>
        <v>#REF!</v>
      </c>
      <c r="IH4" s="331" t="e">
        <f>#REF!+7</f>
        <v>#REF!</v>
      </c>
      <c r="II4" s="331" t="e">
        <f>#REF!+7</f>
        <v>#REF!</v>
      </c>
      <c r="IJ4" s="331" t="e">
        <f>#REF!+7</f>
        <v>#REF!</v>
      </c>
      <c r="IK4" s="331" t="e">
        <f>#REF!+7</f>
        <v>#REF!</v>
      </c>
      <c r="IL4" s="333" t="e">
        <f>#REF!+7</f>
        <v>#REF!</v>
      </c>
      <c r="IM4" s="333" t="e">
        <f>#REF!+7</f>
        <v>#REF!</v>
      </c>
      <c r="IN4" s="331" t="e">
        <f>#REF!+7</f>
        <v>#REF!</v>
      </c>
      <c r="IO4" s="331" t="e">
        <f>#REF!+7</f>
        <v>#REF!</v>
      </c>
      <c r="IP4" s="331" t="e">
        <f>#REF!+7</f>
        <v>#REF!</v>
      </c>
      <c r="IQ4" s="331" t="e">
        <f>#REF!+7</f>
        <v>#REF!</v>
      </c>
      <c r="IR4" s="331" t="e">
        <f>#REF!+7</f>
        <v>#REF!</v>
      </c>
      <c r="IS4" s="333" t="e">
        <f>#REF!+7</f>
        <v>#REF!</v>
      </c>
      <c r="IT4" s="333" t="e">
        <f>#REF!+7</f>
        <v>#REF!</v>
      </c>
      <c r="IU4" s="331" t="e">
        <f>#REF!+7</f>
        <v>#REF!</v>
      </c>
      <c r="IV4" s="331" t="e">
        <f>#REF!+7</f>
        <v>#REF!</v>
      </c>
      <c r="IW4" s="331" t="e">
        <f>#REF!+7</f>
        <v>#REF!</v>
      </c>
      <c r="IX4" s="331" t="e">
        <f>#REF!+7</f>
        <v>#REF!</v>
      </c>
      <c r="IY4" s="331" t="e">
        <f>#REF!+7</f>
        <v>#REF!</v>
      </c>
      <c r="IZ4" s="333" t="e">
        <f>#REF!+7</f>
        <v>#REF!</v>
      </c>
      <c r="JA4" s="333" t="e">
        <f>#REF!+7</f>
        <v>#REF!</v>
      </c>
      <c r="JB4" s="331" t="e">
        <f>#REF!+7</f>
        <v>#REF!</v>
      </c>
      <c r="JC4" s="331" t="e">
        <f>#REF!+7</f>
        <v>#REF!</v>
      </c>
      <c r="JD4" s="331" t="e">
        <f>#REF!+7</f>
        <v>#REF!</v>
      </c>
      <c r="JE4" s="331" t="e">
        <f>#REF!+7</f>
        <v>#REF!</v>
      </c>
      <c r="JF4" s="331" t="e">
        <f>#REF!+7</f>
        <v>#REF!</v>
      </c>
      <c r="JG4" s="333" t="e">
        <f>#REF!+7</f>
        <v>#REF!</v>
      </c>
      <c r="JH4" s="333" t="e">
        <f>#REF!+7</f>
        <v>#REF!</v>
      </c>
      <c r="JI4" s="331" t="e">
        <f>#REF!+7</f>
        <v>#REF!</v>
      </c>
      <c r="JJ4" s="331" t="e">
        <f>#REF!+7</f>
        <v>#REF!</v>
      </c>
      <c r="JK4" s="331" t="e">
        <f>#REF!+7</f>
        <v>#REF!</v>
      </c>
      <c r="JL4" s="331" t="e">
        <f>#REF!+7</f>
        <v>#REF!</v>
      </c>
      <c r="JM4" s="331" t="e">
        <f>#REF!+7</f>
        <v>#REF!</v>
      </c>
      <c r="JN4" s="333" t="e">
        <f>#REF!+7</f>
        <v>#REF!</v>
      </c>
      <c r="JO4" s="333" t="e">
        <f>#REF!+7</f>
        <v>#REF!</v>
      </c>
      <c r="JP4" s="331" t="e">
        <f>#REF!+7</f>
        <v>#REF!</v>
      </c>
      <c r="JQ4" s="331" t="e">
        <f>#REF!+7</f>
        <v>#REF!</v>
      </c>
      <c r="JR4" s="331" t="e">
        <f>#REF!+7</f>
        <v>#REF!</v>
      </c>
      <c r="JS4" s="331" t="e">
        <f>#REF!+7</f>
        <v>#REF!</v>
      </c>
      <c r="JT4" s="331" t="e">
        <f>#REF!+7</f>
        <v>#REF!</v>
      </c>
      <c r="JU4" s="333" t="e">
        <f>#REF!+7</f>
        <v>#REF!</v>
      </c>
      <c r="JV4" s="333" t="e">
        <f>#REF!+7</f>
        <v>#REF!</v>
      </c>
      <c r="JW4" s="331" t="e">
        <f>#REF!+7</f>
        <v>#REF!</v>
      </c>
      <c r="JX4" s="331" t="e">
        <f>#REF!+7</f>
        <v>#REF!</v>
      </c>
      <c r="JY4" s="331" t="e">
        <f>#REF!+7</f>
        <v>#REF!</v>
      </c>
      <c r="JZ4" s="331" t="e">
        <f>#REF!+7</f>
        <v>#REF!</v>
      </c>
      <c r="KA4" s="331" t="e">
        <f>#REF!+7</f>
        <v>#REF!</v>
      </c>
      <c r="KB4" s="333" t="e">
        <f>#REF!+7</f>
        <v>#REF!</v>
      </c>
      <c r="KC4" s="333" t="e">
        <f>#REF!+7</f>
        <v>#REF!</v>
      </c>
      <c r="KD4" s="331" t="e">
        <f>#REF!+7</f>
        <v>#REF!</v>
      </c>
      <c r="KE4" s="331" t="e">
        <f>#REF!+7</f>
        <v>#REF!</v>
      </c>
      <c r="KF4" s="331" t="e">
        <f>#REF!+7</f>
        <v>#REF!</v>
      </c>
      <c r="KG4" s="331" t="e">
        <f>#REF!+7</f>
        <v>#REF!</v>
      </c>
      <c r="KH4" s="331" t="e">
        <f>#REF!+7</f>
        <v>#REF!</v>
      </c>
      <c r="KI4" s="333" t="e">
        <f>#REF!+7</f>
        <v>#REF!</v>
      </c>
      <c r="KJ4" s="333" t="e">
        <f>#REF!+7</f>
        <v>#REF!</v>
      </c>
      <c r="KK4" s="331" t="e">
        <f>#REF!+7</f>
        <v>#REF!</v>
      </c>
      <c r="KL4" s="331" t="e">
        <f>#REF!+7</f>
        <v>#REF!</v>
      </c>
      <c r="KM4" s="331" t="e">
        <f>#REF!+7</f>
        <v>#REF!</v>
      </c>
      <c r="KN4" s="331" t="e">
        <f>#REF!+7</f>
        <v>#REF!</v>
      </c>
      <c r="KO4" s="331" t="e">
        <f>#REF!+7</f>
        <v>#REF!</v>
      </c>
      <c r="KP4" s="333" t="e">
        <f>#REF!+7</f>
        <v>#REF!</v>
      </c>
      <c r="KQ4" s="333" t="e">
        <f>#REF!+7</f>
        <v>#REF!</v>
      </c>
      <c r="KR4" s="331" t="e">
        <f>#REF!+7</f>
        <v>#REF!</v>
      </c>
      <c r="KS4" s="331" t="e">
        <f>#REF!+7</f>
        <v>#REF!</v>
      </c>
      <c r="KT4" s="331" t="e">
        <f>#REF!+7</f>
        <v>#REF!</v>
      </c>
      <c r="KU4" s="331" t="e">
        <f>#REF!+7</f>
        <v>#REF!</v>
      </c>
      <c r="KV4" s="331" t="e">
        <f>#REF!+7</f>
        <v>#REF!</v>
      </c>
      <c r="KW4" s="333" t="e">
        <f>#REF!+7</f>
        <v>#REF!</v>
      </c>
      <c r="KX4" s="352" t="e">
        <f>#REF!+7</f>
        <v>#REF!</v>
      </c>
    </row>
    <row r="5" spans="1:310" ht="12.95" customHeight="1" thickBot="1">
      <c r="A5" s="346"/>
      <c r="B5" s="347"/>
      <c r="C5" s="105" t="s">
        <v>50</v>
      </c>
      <c r="D5" s="105" t="s">
        <v>51</v>
      </c>
      <c r="E5" s="105" t="s">
        <v>56</v>
      </c>
      <c r="F5" s="105" t="s">
        <v>79</v>
      </c>
      <c r="G5" s="105" t="s">
        <v>55</v>
      </c>
      <c r="H5" s="106" t="s">
        <v>80</v>
      </c>
      <c r="I5" s="106" t="s">
        <v>81</v>
      </c>
      <c r="J5" s="105" t="s">
        <v>50</v>
      </c>
      <c r="K5" s="105" t="s">
        <v>51</v>
      </c>
      <c r="L5" s="105" t="s">
        <v>56</v>
      </c>
      <c r="M5" s="105" t="s">
        <v>79</v>
      </c>
      <c r="N5" s="105" t="s">
        <v>55</v>
      </c>
      <c r="O5" s="106" t="s">
        <v>80</v>
      </c>
      <c r="P5" s="106" t="s">
        <v>81</v>
      </c>
      <c r="Q5" s="105" t="s">
        <v>50</v>
      </c>
      <c r="R5" s="105" t="s">
        <v>51</v>
      </c>
      <c r="S5" s="105" t="s">
        <v>56</v>
      </c>
      <c r="T5" s="105" t="s">
        <v>79</v>
      </c>
      <c r="U5" s="105" t="s">
        <v>55</v>
      </c>
      <c r="V5" s="106" t="s">
        <v>80</v>
      </c>
      <c r="W5" s="106" t="s">
        <v>81</v>
      </c>
      <c r="X5" s="105" t="s">
        <v>50</v>
      </c>
      <c r="Y5" s="105" t="s">
        <v>51</v>
      </c>
      <c r="Z5" s="105" t="s">
        <v>56</v>
      </c>
      <c r="AA5" s="105" t="s">
        <v>79</v>
      </c>
      <c r="AB5" s="105" t="s">
        <v>55</v>
      </c>
      <c r="AC5" s="106" t="s">
        <v>80</v>
      </c>
      <c r="AD5" s="106" t="s">
        <v>81</v>
      </c>
      <c r="AE5" s="105" t="s">
        <v>50</v>
      </c>
      <c r="AF5" s="105" t="s">
        <v>51</v>
      </c>
      <c r="AG5" s="105" t="s">
        <v>56</v>
      </c>
      <c r="AH5" s="105" t="s">
        <v>79</v>
      </c>
      <c r="AI5" s="105" t="s">
        <v>55</v>
      </c>
      <c r="AJ5" s="106" t="s">
        <v>80</v>
      </c>
      <c r="AK5" s="106" t="s">
        <v>81</v>
      </c>
      <c r="AL5" s="105" t="s">
        <v>50</v>
      </c>
      <c r="AM5" s="105" t="s">
        <v>51</v>
      </c>
      <c r="AN5" s="105" t="s">
        <v>56</v>
      </c>
      <c r="AO5" s="105" t="s">
        <v>79</v>
      </c>
      <c r="AP5" s="105" t="s">
        <v>55</v>
      </c>
      <c r="AQ5" s="106" t="s">
        <v>80</v>
      </c>
      <c r="AR5" s="106" t="s">
        <v>81</v>
      </c>
      <c r="AS5" s="105" t="s">
        <v>50</v>
      </c>
      <c r="AT5" s="105" t="s">
        <v>51</v>
      </c>
      <c r="AU5" s="105" t="s">
        <v>56</v>
      </c>
      <c r="AV5" s="105" t="s">
        <v>79</v>
      </c>
      <c r="AW5" s="105" t="s">
        <v>55</v>
      </c>
      <c r="AX5" s="106" t="s">
        <v>80</v>
      </c>
      <c r="AY5" s="106" t="s">
        <v>81</v>
      </c>
      <c r="AZ5" s="105" t="s">
        <v>50</v>
      </c>
      <c r="BA5" s="105" t="s">
        <v>51</v>
      </c>
      <c r="BB5" s="105" t="s">
        <v>56</v>
      </c>
      <c r="BC5" s="105" t="s">
        <v>79</v>
      </c>
      <c r="BD5" s="105" t="s">
        <v>55</v>
      </c>
      <c r="BE5" s="106" t="s">
        <v>80</v>
      </c>
      <c r="BF5" s="106" t="s">
        <v>81</v>
      </c>
      <c r="BG5" s="105" t="s">
        <v>50</v>
      </c>
      <c r="BH5" s="105" t="s">
        <v>51</v>
      </c>
      <c r="BI5" s="105" t="s">
        <v>56</v>
      </c>
      <c r="BJ5" s="105" t="s">
        <v>79</v>
      </c>
      <c r="BK5" s="105" t="s">
        <v>55</v>
      </c>
      <c r="BL5" s="106" t="s">
        <v>80</v>
      </c>
      <c r="BM5" s="106" t="s">
        <v>81</v>
      </c>
      <c r="BN5" s="105" t="s">
        <v>50</v>
      </c>
      <c r="BO5" s="105" t="s">
        <v>51</v>
      </c>
      <c r="BP5" s="105" t="s">
        <v>56</v>
      </c>
      <c r="BQ5" s="105" t="s">
        <v>79</v>
      </c>
      <c r="BR5" s="105" t="s">
        <v>55</v>
      </c>
      <c r="BS5" s="106" t="s">
        <v>80</v>
      </c>
      <c r="BT5" s="106" t="s">
        <v>81</v>
      </c>
      <c r="BU5" s="105" t="s">
        <v>50</v>
      </c>
      <c r="BV5" s="105" t="s">
        <v>51</v>
      </c>
      <c r="BW5" s="105" t="s">
        <v>56</v>
      </c>
      <c r="BX5" s="105" t="s">
        <v>79</v>
      </c>
      <c r="BY5" s="105" t="s">
        <v>55</v>
      </c>
      <c r="BZ5" s="106" t="s">
        <v>80</v>
      </c>
      <c r="CA5" s="106" t="s">
        <v>81</v>
      </c>
      <c r="CB5" s="105" t="s">
        <v>50</v>
      </c>
      <c r="CC5" s="105" t="s">
        <v>51</v>
      </c>
      <c r="CD5" s="105" t="s">
        <v>56</v>
      </c>
      <c r="CE5" s="105" t="s">
        <v>79</v>
      </c>
      <c r="CF5" s="105" t="s">
        <v>55</v>
      </c>
      <c r="CG5" s="106" t="s">
        <v>80</v>
      </c>
      <c r="CH5" s="106" t="s">
        <v>81</v>
      </c>
      <c r="CI5" s="105" t="s">
        <v>50</v>
      </c>
      <c r="CJ5" s="105" t="s">
        <v>51</v>
      </c>
      <c r="CK5" s="105" t="s">
        <v>56</v>
      </c>
      <c r="CL5" s="105" t="s">
        <v>79</v>
      </c>
      <c r="CM5" s="105" t="s">
        <v>55</v>
      </c>
      <c r="CN5" s="106" t="s">
        <v>80</v>
      </c>
      <c r="CO5" s="106" t="s">
        <v>81</v>
      </c>
      <c r="CP5" s="105" t="s">
        <v>50</v>
      </c>
      <c r="CQ5" s="105" t="s">
        <v>51</v>
      </c>
      <c r="CR5" s="105" t="s">
        <v>56</v>
      </c>
      <c r="CS5" s="105" t="s">
        <v>79</v>
      </c>
      <c r="CT5" s="105" t="s">
        <v>55</v>
      </c>
      <c r="CU5" s="106" t="s">
        <v>80</v>
      </c>
      <c r="CV5" s="106" t="s">
        <v>81</v>
      </c>
      <c r="CW5" s="105" t="s">
        <v>50</v>
      </c>
      <c r="CX5" s="105" t="s">
        <v>51</v>
      </c>
      <c r="CY5" s="105" t="s">
        <v>56</v>
      </c>
      <c r="CZ5" s="105" t="s">
        <v>79</v>
      </c>
      <c r="DA5" s="105" t="s">
        <v>55</v>
      </c>
      <c r="DB5" s="106" t="s">
        <v>80</v>
      </c>
      <c r="DC5" s="106" t="s">
        <v>81</v>
      </c>
      <c r="DD5" s="105" t="s">
        <v>50</v>
      </c>
      <c r="DE5" s="105" t="s">
        <v>51</v>
      </c>
      <c r="DF5" s="105" t="s">
        <v>56</v>
      </c>
      <c r="DG5" s="105" t="s">
        <v>79</v>
      </c>
      <c r="DH5" s="105" t="s">
        <v>55</v>
      </c>
      <c r="DI5" s="106" t="s">
        <v>80</v>
      </c>
      <c r="DJ5" s="106" t="s">
        <v>81</v>
      </c>
      <c r="DK5" s="105" t="s">
        <v>50</v>
      </c>
      <c r="DL5" s="105" t="s">
        <v>51</v>
      </c>
      <c r="DM5" s="105" t="s">
        <v>56</v>
      </c>
      <c r="DN5" s="105" t="s">
        <v>79</v>
      </c>
      <c r="DO5" s="105" t="s">
        <v>55</v>
      </c>
      <c r="DP5" s="106" t="s">
        <v>80</v>
      </c>
      <c r="DQ5" s="106" t="s">
        <v>81</v>
      </c>
      <c r="DR5" s="105" t="s">
        <v>50</v>
      </c>
      <c r="DS5" s="105" t="s">
        <v>51</v>
      </c>
      <c r="DT5" s="105" t="s">
        <v>56</v>
      </c>
      <c r="DU5" s="105" t="s">
        <v>79</v>
      </c>
      <c r="DV5" s="105" t="s">
        <v>55</v>
      </c>
      <c r="DW5" s="106" t="s">
        <v>80</v>
      </c>
      <c r="DX5" s="106" t="s">
        <v>81</v>
      </c>
      <c r="DY5" s="105" t="s">
        <v>50</v>
      </c>
      <c r="DZ5" s="105" t="s">
        <v>51</v>
      </c>
      <c r="EA5" s="105" t="s">
        <v>56</v>
      </c>
      <c r="EB5" s="105" t="s">
        <v>79</v>
      </c>
      <c r="EC5" s="105" t="s">
        <v>55</v>
      </c>
      <c r="ED5" s="106" t="s">
        <v>80</v>
      </c>
      <c r="EE5" s="106" t="s">
        <v>81</v>
      </c>
      <c r="EF5" s="105" t="s">
        <v>50</v>
      </c>
      <c r="EG5" s="105" t="s">
        <v>51</v>
      </c>
      <c r="EH5" s="105" t="s">
        <v>56</v>
      </c>
      <c r="EI5" s="105" t="s">
        <v>79</v>
      </c>
      <c r="EJ5" s="105" t="s">
        <v>55</v>
      </c>
      <c r="EK5" s="106" t="s">
        <v>80</v>
      </c>
      <c r="EL5" s="106" t="s">
        <v>81</v>
      </c>
      <c r="EM5" s="105" t="s">
        <v>50</v>
      </c>
      <c r="EN5" s="105" t="s">
        <v>51</v>
      </c>
      <c r="EO5" s="105" t="s">
        <v>56</v>
      </c>
      <c r="EP5" s="105" t="s">
        <v>79</v>
      </c>
      <c r="EQ5" s="105" t="s">
        <v>55</v>
      </c>
      <c r="ER5" s="106" t="s">
        <v>80</v>
      </c>
      <c r="ES5" s="106" t="s">
        <v>81</v>
      </c>
      <c r="ET5" s="105" t="s">
        <v>50</v>
      </c>
      <c r="EU5" s="105" t="s">
        <v>51</v>
      </c>
      <c r="EV5" s="105" t="s">
        <v>56</v>
      </c>
      <c r="EW5" s="105" t="s">
        <v>79</v>
      </c>
      <c r="EX5" s="105" t="s">
        <v>55</v>
      </c>
      <c r="EY5" s="106" t="s">
        <v>80</v>
      </c>
      <c r="EZ5" s="106" t="s">
        <v>81</v>
      </c>
      <c r="FA5" s="105" t="s">
        <v>50</v>
      </c>
      <c r="FB5" s="105" t="s">
        <v>51</v>
      </c>
      <c r="FC5" s="105" t="s">
        <v>56</v>
      </c>
      <c r="FD5" s="105" t="s">
        <v>79</v>
      </c>
      <c r="FE5" s="105" t="s">
        <v>55</v>
      </c>
      <c r="FF5" s="106" t="s">
        <v>80</v>
      </c>
      <c r="FG5" s="106" t="s">
        <v>81</v>
      </c>
      <c r="FH5" s="105" t="s">
        <v>50</v>
      </c>
      <c r="FI5" s="105" t="s">
        <v>51</v>
      </c>
      <c r="FJ5" s="105" t="s">
        <v>56</v>
      </c>
      <c r="FK5" s="105" t="s">
        <v>79</v>
      </c>
      <c r="FL5" s="105" t="s">
        <v>55</v>
      </c>
      <c r="FM5" s="106" t="s">
        <v>80</v>
      </c>
      <c r="FN5" s="106" t="s">
        <v>81</v>
      </c>
      <c r="FO5" s="105" t="s">
        <v>50</v>
      </c>
      <c r="FP5" s="105" t="s">
        <v>51</v>
      </c>
      <c r="FQ5" s="105" t="s">
        <v>56</v>
      </c>
      <c r="FR5" s="105" t="s">
        <v>79</v>
      </c>
      <c r="FS5" s="105" t="s">
        <v>55</v>
      </c>
      <c r="FT5" s="106" t="s">
        <v>80</v>
      </c>
      <c r="FU5" s="106" t="s">
        <v>81</v>
      </c>
      <c r="FV5" s="105" t="s">
        <v>50</v>
      </c>
      <c r="FW5" s="105" t="s">
        <v>51</v>
      </c>
      <c r="FX5" s="105" t="s">
        <v>56</v>
      </c>
      <c r="FY5" s="105" t="s">
        <v>79</v>
      </c>
      <c r="FZ5" s="105" t="s">
        <v>55</v>
      </c>
      <c r="GA5" s="106" t="s">
        <v>80</v>
      </c>
      <c r="GB5" s="106" t="s">
        <v>81</v>
      </c>
      <c r="GC5" s="105" t="s">
        <v>50</v>
      </c>
      <c r="GD5" s="105" t="s">
        <v>51</v>
      </c>
      <c r="GE5" s="105" t="s">
        <v>56</v>
      </c>
      <c r="GF5" s="105" t="s">
        <v>79</v>
      </c>
      <c r="GG5" s="105" t="s">
        <v>55</v>
      </c>
      <c r="GH5" s="106" t="s">
        <v>80</v>
      </c>
      <c r="GI5" s="106" t="s">
        <v>81</v>
      </c>
      <c r="GJ5" s="105" t="s">
        <v>50</v>
      </c>
      <c r="GK5" s="105" t="s">
        <v>51</v>
      </c>
      <c r="GL5" s="105" t="s">
        <v>56</v>
      </c>
      <c r="GM5" s="105" t="s">
        <v>79</v>
      </c>
      <c r="GN5" s="105" t="s">
        <v>55</v>
      </c>
      <c r="GO5" s="106" t="s">
        <v>80</v>
      </c>
      <c r="GP5" s="106" t="s">
        <v>81</v>
      </c>
      <c r="GQ5" s="105" t="s">
        <v>50</v>
      </c>
      <c r="GR5" s="105" t="s">
        <v>51</v>
      </c>
      <c r="GS5" s="105" t="s">
        <v>56</v>
      </c>
      <c r="GT5" s="105" t="s">
        <v>79</v>
      </c>
      <c r="GU5" s="105" t="s">
        <v>55</v>
      </c>
      <c r="GV5" s="106" t="s">
        <v>80</v>
      </c>
      <c r="GW5" s="106" t="s">
        <v>81</v>
      </c>
      <c r="GX5" s="105" t="s">
        <v>50</v>
      </c>
      <c r="GY5" s="105" t="s">
        <v>51</v>
      </c>
      <c r="GZ5" s="105" t="s">
        <v>56</v>
      </c>
      <c r="HA5" s="105" t="s">
        <v>79</v>
      </c>
      <c r="HB5" s="105" t="s">
        <v>55</v>
      </c>
      <c r="HC5" s="106" t="s">
        <v>80</v>
      </c>
      <c r="HD5" s="106" t="s">
        <v>81</v>
      </c>
      <c r="HE5" s="105" t="s">
        <v>50</v>
      </c>
      <c r="HF5" s="105" t="s">
        <v>51</v>
      </c>
      <c r="HG5" s="105" t="s">
        <v>56</v>
      </c>
      <c r="HH5" s="105" t="s">
        <v>79</v>
      </c>
      <c r="HI5" s="105" t="s">
        <v>55</v>
      </c>
      <c r="HJ5" s="106" t="s">
        <v>80</v>
      </c>
      <c r="HK5" s="106" t="s">
        <v>81</v>
      </c>
      <c r="HL5" s="105" t="s">
        <v>50</v>
      </c>
      <c r="HM5" s="105" t="s">
        <v>51</v>
      </c>
      <c r="HN5" s="105" t="s">
        <v>56</v>
      </c>
      <c r="HO5" s="105" t="s">
        <v>79</v>
      </c>
      <c r="HP5" s="105" t="s">
        <v>55</v>
      </c>
      <c r="HQ5" s="106" t="s">
        <v>80</v>
      </c>
      <c r="HR5" s="106" t="s">
        <v>81</v>
      </c>
      <c r="HS5" s="105" t="s">
        <v>50</v>
      </c>
      <c r="HT5" s="105" t="s">
        <v>51</v>
      </c>
      <c r="HU5" s="105" t="s">
        <v>56</v>
      </c>
      <c r="HV5" s="105" t="s">
        <v>79</v>
      </c>
      <c r="HW5" s="105" t="s">
        <v>55</v>
      </c>
      <c r="HX5" s="106" t="s">
        <v>80</v>
      </c>
      <c r="HY5" s="106" t="s">
        <v>81</v>
      </c>
      <c r="HZ5" s="105" t="s">
        <v>50</v>
      </c>
      <c r="IA5" s="105" t="s">
        <v>51</v>
      </c>
      <c r="IB5" s="105" t="s">
        <v>56</v>
      </c>
      <c r="IC5" s="105" t="s">
        <v>79</v>
      </c>
      <c r="ID5" s="105" t="s">
        <v>55</v>
      </c>
      <c r="IE5" s="106" t="s">
        <v>80</v>
      </c>
      <c r="IF5" s="106" t="s">
        <v>81</v>
      </c>
      <c r="IG5" s="105" t="s">
        <v>50</v>
      </c>
      <c r="IH5" s="105" t="s">
        <v>51</v>
      </c>
      <c r="II5" s="105" t="s">
        <v>56</v>
      </c>
      <c r="IJ5" s="105" t="s">
        <v>79</v>
      </c>
      <c r="IK5" s="105" t="s">
        <v>55</v>
      </c>
      <c r="IL5" s="106" t="s">
        <v>80</v>
      </c>
      <c r="IM5" s="106" t="s">
        <v>81</v>
      </c>
      <c r="IN5" s="105" t="s">
        <v>50</v>
      </c>
      <c r="IO5" s="105" t="s">
        <v>51</v>
      </c>
      <c r="IP5" s="105" t="s">
        <v>56</v>
      </c>
      <c r="IQ5" s="105" t="s">
        <v>79</v>
      </c>
      <c r="IR5" s="105" t="s">
        <v>55</v>
      </c>
      <c r="IS5" s="106" t="s">
        <v>80</v>
      </c>
      <c r="IT5" s="106" t="s">
        <v>81</v>
      </c>
      <c r="IU5" s="105" t="s">
        <v>50</v>
      </c>
      <c r="IV5" s="105" t="s">
        <v>51</v>
      </c>
      <c r="IW5" s="105" t="s">
        <v>56</v>
      </c>
      <c r="IX5" s="105" t="s">
        <v>79</v>
      </c>
      <c r="IY5" s="105" t="s">
        <v>55</v>
      </c>
      <c r="IZ5" s="106" t="s">
        <v>80</v>
      </c>
      <c r="JA5" s="106" t="s">
        <v>81</v>
      </c>
      <c r="JB5" s="105" t="s">
        <v>50</v>
      </c>
      <c r="JC5" s="105" t="s">
        <v>51</v>
      </c>
      <c r="JD5" s="105" t="s">
        <v>56</v>
      </c>
      <c r="JE5" s="105" t="s">
        <v>79</v>
      </c>
      <c r="JF5" s="105" t="s">
        <v>55</v>
      </c>
      <c r="JG5" s="106" t="s">
        <v>80</v>
      </c>
      <c r="JH5" s="106" t="s">
        <v>81</v>
      </c>
      <c r="JI5" s="105" t="s">
        <v>50</v>
      </c>
      <c r="JJ5" s="105" t="s">
        <v>51</v>
      </c>
      <c r="JK5" s="105" t="s">
        <v>56</v>
      </c>
      <c r="JL5" s="105" t="s">
        <v>79</v>
      </c>
      <c r="JM5" s="105" t="s">
        <v>55</v>
      </c>
      <c r="JN5" s="106" t="s">
        <v>80</v>
      </c>
      <c r="JO5" s="106" t="s">
        <v>81</v>
      </c>
      <c r="JP5" s="105" t="s">
        <v>50</v>
      </c>
      <c r="JQ5" s="105" t="s">
        <v>51</v>
      </c>
      <c r="JR5" s="105" t="s">
        <v>56</v>
      </c>
      <c r="JS5" s="105" t="s">
        <v>79</v>
      </c>
      <c r="JT5" s="105" t="s">
        <v>55</v>
      </c>
      <c r="JU5" s="106" t="s">
        <v>80</v>
      </c>
      <c r="JV5" s="106" t="s">
        <v>81</v>
      </c>
      <c r="JW5" s="105" t="s">
        <v>50</v>
      </c>
      <c r="JX5" s="105" t="s">
        <v>51</v>
      </c>
      <c r="JY5" s="105" t="s">
        <v>56</v>
      </c>
      <c r="JZ5" s="105" t="s">
        <v>79</v>
      </c>
      <c r="KA5" s="105" t="s">
        <v>55</v>
      </c>
      <c r="KB5" s="106" t="s">
        <v>80</v>
      </c>
      <c r="KC5" s="106" t="s">
        <v>81</v>
      </c>
      <c r="KD5" s="105" t="s">
        <v>50</v>
      </c>
      <c r="KE5" s="105" t="s">
        <v>51</v>
      </c>
      <c r="KF5" s="105" t="s">
        <v>56</v>
      </c>
      <c r="KG5" s="105" t="s">
        <v>79</v>
      </c>
      <c r="KH5" s="105" t="s">
        <v>55</v>
      </c>
      <c r="KI5" s="106" t="s">
        <v>80</v>
      </c>
      <c r="KJ5" s="106" t="s">
        <v>81</v>
      </c>
      <c r="KK5" s="105" t="s">
        <v>50</v>
      </c>
      <c r="KL5" s="105" t="s">
        <v>51</v>
      </c>
      <c r="KM5" s="105" t="s">
        <v>56</v>
      </c>
      <c r="KN5" s="105" t="s">
        <v>79</v>
      </c>
      <c r="KO5" s="105" t="s">
        <v>55</v>
      </c>
      <c r="KP5" s="106" t="s">
        <v>80</v>
      </c>
      <c r="KQ5" s="106" t="s">
        <v>81</v>
      </c>
      <c r="KR5" s="105" t="s">
        <v>50</v>
      </c>
      <c r="KS5" s="105" t="s">
        <v>51</v>
      </c>
      <c r="KT5" s="105" t="s">
        <v>56</v>
      </c>
      <c r="KU5" s="105" t="s">
        <v>79</v>
      </c>
      <c r="KV5" s="105" t="s">
        <v>55</v>
      </c>
      <c r="KW5" s="106" t="s">
        <v>80</v>
      </c>
      <c r="KX5" s="300" t="s">
        <v>81</v>
      </c>
    </row>
    <row r="6" spans="1:310" s="315" customFormat="1" ht="12.95" customHeight="1">
      <c r="A6" s="325" t="s">
        <v>184</v>
      </c>
      <c r="B6" s="326"/>
      <c r="C6" s="327">
        <v>1</v>
      </c>
      <c r="D6" s="328"/>
      <c r="E6" s="329">
        <v>24</v>
      </c>
      <c r="F6" s="329"/>
      <c r="G6" s="329"/>
      <c r="H6" s="313"/>
      <c r="I6" s="313"/>
      <c r="J6" s="323">
        <f>C6+1</f>
        <v>2</v>
      </c>
      <c r="K6" s="323"/>
      <c r="L6" s="324">
        <f>E6+1</f>
        <v>25</v>
      </c>
      <c r="M6" s="324"/>
      <c r="N6" s="324"/>
      <c r="O6" s="313"/>
      <c r="P6" s="313"/>
      <c r="Q6" s="323">
        <f>J6+1</f>
        <v>3</v>
      </c>
      <c r="R6" s="323"/>
      <c r="S6" s="324">
        <f>L6+1</f>
        <v>26</v>
      </c>
      <c r="T6" s="324"/>
      <c r="U6" s="324"/>
      <c r="V6" s="313"/>
      <c r="W6" s="313"/>
      <c r="X6" s="323">
        <f>Q6+1</f>
        <v>4</v>
      </c>
      <c r="Y6" s="323"/>
      <c r="Z6" s="324">
        <f>S6+1</f>
        <v>27</v>
      </c>
      <c r="AA6" s="324"/>
      <c r="AB6" s="324"/>
      <c r="AC6" s="313"/>
      <c r="AD6" s="313"/>
      <c r="AE6" s="323">
        <f>X6+1</f>
        <v>5</v>
      </c>
      <c r="AF6" s="323"/>
      <c r="AG6" s="324">
        <f>Z6+1</f>
        <v>28</v>
      </c>
      <c r="AH6" s="324"/>
      <c r="AI6" s="324"/>
      <c r="AJ6" s="313"/>
      <c r="AK6" s="313"/>
      <c r="AL6" s="323">
        <f>AE6+1</f>
        <v>6</v>
      </c>
      <c r="AM6" s="323"/>
      <c r="AN6" s="324">
        <f>AG6+1</f>
        <v>29</v>
      </c>
      <c r="AO6" s="324"/>
      <c r="AP6" s="324"/>
      <c r="AQ6" s="313"/>
      <c r="AR6" s="313"/>
      <c r="AS6" s="323">
        <f>AL6+1</f>
        <v>7</v>
      </c>
      <c r="AT6" s="323"/>
      <c r="AU6" s="324">
        <f>AN6+1</f>
        <v>30</v>
      </c>
      <c r="AV6" s="324"/>
      <c r="AW6" s="324"/>
      <c r="AX6" s="313"/>
      <c r="AY6" s="313"/>
      <c r="AZ6" s="323">
        <f>AS6+1</f>
        <v>8</v>
      </c>
      <c r="BA6" s="323"/>
      <c r="BB6" s="324">
        <f>AU6+1</f>
        <v>31</v>
      </c>
      <c r="BC6" s="324"/>
      <c r="BD6" s="324"/>
      <c r="BE6" s="313"/>
      <c r="BF6" s="313"/>
      <c r="BG6" s="323">
        <f>AZ6+1</f>
        <v>9</v>
      </c>
      <c r="BH6" s="323"/>
      <c r="BI6" s="324">
        <f>BB6+1</f>
        <v>32</v>
      </c>
      <c r="BJ6" s="324"/>
      <c r="BK6" s="324"/>
      <c r="BL6" s="313"/>
      <c r="BM6" s="313"/>
      <c r="BN6" s="323">
        <f>BG6+1</f>
        <v>10</v>
      </c>
      <c r="BO6" s="323"/>
      <c r="BP6" s="324">
        <f>BI6+1</f>
        <v>33</v>
      </c>
      <c r="BQ6" s="324"/>
      <c r="BR6" s="324"/>
      <c r="BS6" s="313"/>
      <c r="BT6" s="313"/>
      <c r="BU6" s="323">
        <f>BN6+1</f>
        <v>11</v>
      </c>
      <c r="BV6" s="323"/>
      <c r="BW6" s="324">
        <f>BP6+1</f>
        <v>34</v>
      </c>
      <c r="BX6" s="324"/>
      <c r="BY6" s="324"/>
      <c r="BZ6" s="313"/>
      <c r="CA6" s="313"/>
      <c r="CB6" s="323">
        <f>BU6+1</f>
        <v>12</v>
      </c>
      <c r="CC6" s="323"/>
      <c r="CD6" s="324">
        <f>BW6+1</f>
        <v>35</v>
      </c>
      <c r="CE6" s="324"/>
      <c r="CF6" s="324"/>
      <c r="CG6" s="313"/>
      <c r="CH6" s="313"/>
      <c r="CI6" s="323">
        <f>CB6+1</f>
        <v>13</v>
      </c>
      <c r="CJ6" s="323"/>
      <c r="CK6" s="324">
        <f>CD6+1</f>
        <v>36</v>
      </c>
      <c r="CL6" s="324"/>
      <c r="CM6" s="324"/>
      <c r="CN6" s="313"/>
      <c r="CO6" s="313"/>
      <c r="CP6" s="323">
        <f>CI6+1</f>
        <v>14</v>
      </c>
      <c r="CQ6" s="323"/>
      <c r="CR6" s="324">
        <f>CK6+1</f>
        <v>37</v>
      </c>
      <c r="CS6" s="324"/>
      <c r="CT6" s="324"/>
      <c r="CU6" s="313"/>
      <c r="CV6" s="313"/>
      <c r="CW6" s="323">
        <f>CP6+1</f>
        <v>15</v>
      </c>
      <c r="CX6" s="323"/>
      <c r="CY6" s="324">
        <f>CR6+1</f>
        <v>38</v>
      </c>
      <c r="CZ6" s="324"/>
      <c r="DA6" s="324"/>
      <c r="DB6" s="313"/>
      <c r="DC6" s="313"/>
      <c r="DD6" s="323">
        <f>CW6+1</f>
        <v>16</v>
      </c>
      <c r="DE6" s="323"/>
      <c r="DF6" s="324">
        <f>CY6+1</f>
        <v>39</v>
      </c>
      <c r="DG6" s="324"/>
      <c r="DH6" s="324"/>
      <c r="DI6" s="313"/>
      <c r="DJ6" s="313"/>
      <c r="DK6" s="323">
        <f>DD6+1</f>
        <v>17</v>
      </c>
      <c r="DL6" s="323"/>
      <c r="DM6" s="324">
        <f>DF6+1</f>
        <v>40</v>
      </c>
      <c r="DN6" s="324"/>
      <c r="DO6" s="324"/>
      <c r="DP6" s="313"/>
      <c r="DQ6" s="313"/>
      <c r="DR6" s="323">
        <f>DK6+1</f>
        <v>18</v>
      </c>
      <c r="DS6" s="323"/>
      <c r="DT6" s="324">
        <f>DM6+1</f>
        <v>41</v>
      </c>
      <c r="DU6" s="324"/>
      <c r="DV6" s="324"/>
      <c r="DW6" s="313"/>
      <c r="DX6" s="313"/>
      <c r="DY6" s="323">
        <f>DR6+1</f>
        <v>19</v>
      </c>
      <c r="DZ6" s="323"/>
      <c r="EA6" s="324">
        <f>1</f>
        <v>1</v>
      </c>
      <c r="EB6" s="324"/>
      <c r="EC6" s="324"/>
      <c r="ED6" s="313"/>
      <c r="EE6" s="313"/>
      <c r="EF6" s="323">
        <f>DY6+1</f>
        <v>20</v>
      </c>
      <c r="EG6" s="323"/>
      <c r="EH6" s="324">
        <f>EA6+1</f>
        <v>2</v>
      </c>
      <c r="EI6" s="324"/>
      <c r="EJ6" s="324"/>
      <c r="EK6" s="313"/>
      <c r="EL6" s="313"/>
      <c r="EM6" s="323">
        <f>EF6+1</f>
        <v>21</v>
      </c>
      <c r="EN6" s="323"/>
      <c r="EO6" s="324">
        <f>EH6+1</f>
        <v>3</v>
      </c>
      <c r="EP6" s="324"/>
      <c r="EQ6" s="324"/>
      <c r="ER6" s="313"/>
      <c r="ES6" s="313"/>
      <c r="ET6" s="323">
        <f>EM6+1</f>
        <v>22</v>
      </c>
      <c r="EU6" s="323"/>
      <c r="EV6" s="324">
        <f>EO6+1</f>
        <v>4</v>
      </c>
      <c r="EW6" s="324"/>
      <c r="EX6" s="324"/>
      <c r="EY6" s="313"/>
      <c r="EZ6" s="313"/>
      <c r="FA6" s="323">
        <f>ET6+1</f>
        <v>23</v>
      </c>
      <c r="FB6" s="323"/>
      <c r="FC6" s="324">
        <f>EV6+1</f>
        <v>5</v>
      </c>
      <c r="FD6" s="324"/>
      <c r="FE6" s="324"/>
      <c r="FF6" s="313"/>
      <c r="FG6" s="313"/>
      <c r="FH6" s="323">
        <f>FA6+1</f>
        <v>24</v>
      </c>
      <c r="FI6" s="323"/>
      <c r="FJ6" s="324">
        <f>FC6+1</f>
        <v>6</v>
      </c>
      <c r="FK6" s="324"/>
      <c r="FL6" s="324"/>
      <c r="FM6" s="313"/>
      <c r="FN6" s="313"/>
      <c r="FO6" s="323">
        <f>FH6+1</f>
        <v>25</v>
      </c>
      <c r="FP6" s="323"/>
      <c r="FQ6" s="324">
        <f>FJ6+1</f>
        <v>7</v>
      </c>
      <c r="FR6" s="324"/>
      <c r="FS6" s="324"/>
      <c r="FT6" s="313"/>
      <c r="FU6" s="313"/>
      <c r="FV6" s="323">
        <f>FO6+1</f>
        <v>26</v>
      </c>
      <c r="FW6" s="323"/>
      <c r="FX6" s="324">
        <f>FQ6+1</f>
        <v>8</v>
      </c>
      <c r="FY6" s="324"/>
      <c r="FZ6" s="324"/>
      <c r="GA6" s="313"/>
      <c r="GB6" s="313"/>
      <c r="GC6" s="323">
        <f>FV6+1</f>
        <v>27</v>
      </c>
      <c r="GD6" s="323"/>
      <c r="GE6" s="324">
        <f>FX6+1</f>
        <v>9</v>
      </c>
      <c r="GF6" s="324"/>
      <c r="GG6" s="324"/>
      <c r="GH6" s="313"/>
      <c r="GI6" s="313"/>
      <c r="GJ6" s="323">
        <f>GC6+1</f>
        <v>28</v>
      </c>
      <c r="GK6" s="323"/>
      <c r="GL6" s="324">
        <f>GE6+1</f>
        <v>10</v>
      </c>
      <c r="GM6" s="324"/>
      <c r="GN6" s="324"/>
      <c r="GO6" s="313"/>
      <c r="GP6" s="313"/>
      <c r="GQ6" s="323">
        <f>GJ6+1</f>
        <v>29</v>
      </c>
      <c r="GR6" s="323"/>
      <c r="GS6" s="324">
        <f>GL6+1</f>
        <v>11</v>
      </c>
      <c r="GT6" s="324"/>
      <c r="GU6" s="324"/>
      <c r="GV6" s="313"/>
      <c r="GW6" s="313"/>
      <c r="GX6" s="323">
        <f>GQ6+1</f>
        <v>30</v>
      </c>
      <c r="GY6" s="323"/>
      <c r="GZ6" s="324">
        <f>GS6+1</f>
        <v>12</v>
      </c>
      <c r="HA6" s="324"/>
      <c r="HB6" s="324"/>
      <c r="HC6" s="313"/>
      <c r="HD6" s="313"/>
      <c r="HE6" s="323">
        <f>GX6+1</f>
        <v>31</v>
      </c>
      <c r="HF6" s="323"/>
      <c r="HG6" s="324">
        <f>GZ6+1</f>
        <v>13</v>
      </c>
      <c r="HH6" s="324"/>
      <c r="HI6" s="324"/>
      <c r="HJ6" s="313"/>
      <c r="HK6" s="313"/>
      <c r="HL6" s="323">
        <f>HE6+1</f>
        <v>32</v>
      </c>
      <c r="HM6" s="323"/>
      <c r="HN6" s="324">
        <f>HG6+1</f>
        <v>14</v>
      </c>
      <c r="HO6" s="324"/>
      <c r="HP6" s="324"/>
      <c r="HQ6" s="313"/>
      <c r="HR6" s="313"/>
      <c r="HS6" s="323">
        <f>HL6+1</f>
        <v>33</v>
      </c>
      <c r="HT6" s="323"/>
      <c r="HU6" s="324">
        <f>HN6+1</f>
        <v>15</v>
      </c>
      <c r="HV6" s="324"/>
      <c r="HW6" s="324"/>
      <c r="HX6" s="313"/>
      <c r="HY6" s="313"/>
      <c r="HZ6" s="323">
        <f>HS6+1</f>
        <v>34</v>
      </c>
      <c r="IA6" s="323"/>
      <c r="IB6" s="324">
        <f>HU6+1</f>
        <v>16</v>
      </c>
      <c r="IC6" s="324"/>
      <c r="ID6" s="324"/>
      <c r="IE6" s="313"/>
      <c r="IF6" s="313"/>
      <c r="IG6" s="323">
        <f>HZ6+1</f>
        <v>35</v>
      </c>
      <c r="IH6" s="323"/>
      <c r="II6" s="324">
        <f>IB6+1</f>
        <v>17</v>
      </c>
      <c r="IJ6" s="324"/>
      <c r="IK6" s="324"/>
      <c r="IL6" s="313"/>
      <c r="IM6" s="313"/>
      <c r="IN6" s="323">
        <f>IG6+1</f>
        <v>36</v>
      </c>
      <c r="IO6" s="323"/>
      <c r="IP6" s="324">
        <f>II6+1</f>
        <v>18</v>
      </c>
      <c r="IQ6" s="324"/>
      <c r="IR6" s="324"/>
      <c r="IS6" s="313"/>
      <c r="IT6" s="313"/>
      <c r="IU6" s="323">
        <f>IN6+1</f>
        <v>37</v>
      </c>
      <c r="IV6" s="323"/>
      <c r="IW6" s="324">
        <f>IP6+1</f>
        <v>19</v>
      </c>
      <c r="IX6" s="324"/>
      <c r="IY6" s="324"/>
      <c r="IZ6" s="313"/>
      <c r="JA6" s="313"/>
      <c r="JB6" s="323">
        <f>IU6+1</f>
        <v>38</v>
      </c>
      <c r="JC6" s="323"/>
      <c r="JD6" s="324">
        <f>IW6+1</f>
        <v>20</v>
      </c>
      <c r="JE6" s="324"/>
      <c r="JF6" s="324"/>
      <c r="JG6" s="313"/>
      <c r="JH6" s="313"/>
      <c r="JI6" s="323">
        <f>JB6+1</f>
        <v>39</v>
      </c>
      <c r="JJ6" s="323"/>
      <c r="JK6" s="324">
        <f>JD6+1</f>
        <v>21</v>
      </c>
      <c r="JL6" s="324"/>
      <c r="JM6" s="324"/>
      <c r="JN6" s="313"/>
      <c r="JO6" s="313"/>
      <c r="JP6" s="323">
        <f>JI6+1</f>
        <v>40</v>
      </c>
      <c r="JQ6" s="323"/>
      <c r="JR6" s="324">
        <f>JK6+1</f>
        <v>22</v>
      </c>
      <c r="JS6" s="324"/>
      <c r="JT6" s="324"/>
      <c r="JU6" s="313"/>
      <c r="JV6" s="313"/>
      <c r="JW6" s="323">
        <f>JP6+1</f>
        <v>41</v>
      </c>
      <c r="JX6" s="323"/>
      <c r="JY6" s="324">
        <f>JR6+1</f>
        <v>23</v>
      </c>
      <c r="JZ6" s="324"/>
      <c r="KA6" s="324"/>
      <c r="KB6" s="313"/>
      <c r="KC6" s="313"/>
      <c r="KD6" s="323">
        <f>JW6+1</f>
        <v>42</v>
      </c>
      <c r="KE6" s="323"/>
      <c r="KF6" s="324">
        <f>JY6+1</f>
        <v>24</v>
      </c>
      <c r="KG6" s="324"/>
      <c r="KH6" s="324"/>
      <c r="KI6" s="313"/>
      <c r="KJ6" s="313"/>
      <c r="KK6" s="323">
        <f>KD6+1</f>
        <v>43</v>
      </c>
      <c r="KL6" s="323"/>
      <c r="KM6" s="324">
        <f>KF6+1</f>
        <v>25</v>
      </c>
      <c r="KN6" s="324"/>
      <c r="KO6" s="324"/>
      <c r="KP6" s="313"/>
      <c r="KQ6" s="313"/>
      <c r="KR6" s="323">
        <f>KK6+1</f>
        <v>44</v>
      </c>
      <c r="KS6" s="323"/>
      <c r="KT6" s="324">
        <f>KM6+1</f>
        <v>26</v>
      </c>
      <c r="KU6" s="324"/>
      <c r="KV6" s="324"/>
      <c r="KW6" s="313"/>
      <c r="KX6" s="314"/>
    </row>
    <row r="7" spans="1:310" s="4" customFormat="1" ht="15" customHeight="1" thickBot="1">
      <c r="A7" s="334" t="s">
        <v>185</v>
      </c>
      <c r="B7" s="335"/>
      <c r="C7" s="298"/>
      <c r="D7" s="299"/>
      <c r="E7" s="299"/>
      <c r="F7" s="299"/>
      <c r="G7" s="299"/>
      <c r="H7" s="114"/>
      <c r="I7" s="114"/>
      <c r="J7" s="299"/>
      <c r="K7" s="299"/>
      <c r="L7" s="299"/>
      <c r="M7" s="299"/>
      <c r="N7" s="299"/>
      <c r="O7" s="114"/>
      <c r="P7" s="114"/>
      <c r="Q7" s="299"/>
      <c r="R7" s="299"/>
      <c r="S7" s="299"/>
      <c r="T7" s="299"/>
      <c r="U7" s="299"/>
      <c r="V7" s="114"/>
      <c r="W7" s="114"/>
      <c r="X7" s="299"/>
      <c r="Y7" s="299"/>
      <c r="Z7" s="299"/>
      <c r="AA7" s="299"/>
      <c r="AB7" s="299"/>
      <c r="AC7" s="114"/>
      <c r="AD7" s="114"/>
      <c r="AE7" s="299"/>
      <c r="AF7" s="299"/>
      <c r="AG7" s="299"/>
      <c r="AH7" s="299"/>
      <c r="AI7" s="299"/>
      <c r="AJ7" s="114"/>
      <c r="AK7" s="114"/>
      <c r="AL7" s="299"/>
      <c r="AM7" s="299"/>
      <c r="AN7" s="299"/>
      <c r="AO7" s="299"/>
      <c r="AP7" s="299"/>
      <c r="AQ7" s="114"/>
      <c r="AR7" s="114"/>
      <c r="AS7" s="299"/>
      <c r="AT7" s="299"/>
      <c r="AU7" s="299"/>
      <c r="AV7" s="299"/>
      <c r="AW7" s="299"/>
      <c r="AX7" s="114"/>
      <c r="AY7" s="114"/>
      <c r="AZ7" s="299"/>
      <c r="BA7" s="299"/>
      <c r="BB7" s="299"/>
      <c r="BC7" s="299"/>
      <c r="BD7" s="299"/>
      <c r="BE7" s="114"/>
      <c r="BF7" s="114"/>
      <c r="BG7" s="299"/>
      <c r="BH7" s="299"/>
      <c r="BI7" s="299"/>
      <c r="BJ7" s="299"/>
      <c r="BK7" s="299"/>
      <c r="BL7" s="114"/>
      <c r="BM7" s="114"/>
      <c r="BN7" s="299"/>
      <c r="BO7" s="299"/>
      <c r="BP7" s="299"/>
      <c r="BQ7" s="299"/>
      <c r="BR7" s="299"/>
      <c r="BS7" s="114"/>
      <c r="BT7" s="114"/>
      <c r="BU7" s="299"/>
      <c r="BV7" s="299"/>
      <c r="BW7" s="299"/>
      <c r="BX7" s="299"/>
      <c r="BY7" s="299"/>
      <c r="BZ7" s="114"/>
      <c r="CA7" s="114"/>
      <c r="CB7" s="299"/>
      <c r="CC7" s="299"/>
      <c r="CD7" s="299"/>
      <c r="CE7" s="299"/>
      <c r="CF7" s="299"/>
      <c r="CG7" s="114"/>
      <c r="CH7" s="114"/>
      <c r="CI7" s="299"/>
      <c r="CJ7" s="299"/>
      <c r="CK7" s="299"/>
      <c r="CL7" s="299"/>
      <c r="CM7" s="299"/>
      <c r="CN7" s="114"/>
      <c r="CO7" s="114"/>
      <c r="CP7" s="299"/>
      <c r="CQ7" s="299"/>
      <c r="CR7" s="299"/>
      <c r="CS7" s="299"/>
      <c r="CT7" s="299"/>
      <c r="CU7" s="114"/>
      <c r="CV7" s="114"/>
      <c r="CW7" s="299"/>
      <c r="CX7" s="299"/>
      <c r="CY7" s="299"/>
      <c r="CZ7" s="299"/>
      <c r="DA7" s="299"/>
      <c r="DB7" s="114"/>
      <c r="DC7" s="114"/>
      <c r="DD7" s="299"/>
      <c r="DE7" s="299"/>
      <c r="DF7" s="299"/>
      <c r="DG7" s="299"/>
      <c r="DH7" s="299"/>
      <c r="DI7" s="114"/>
      <c r="DJ7" s="114"/>
      <c r="DK7" s="299"/>
      <c r="DL7" s="299"/>
      <c r="DM7" s="299"/>
      <c r="DN7" s="299"/>
      <c r="DO7" s="299"/>
      <c r="DP7" s="114"/>
      <c r="DQ7" s="114"/>
      <c r="DR7" s="299"/>
      <c r="DS7" s="299"/>
      <c r="DT7" s="299"/>
      <c r="DU7" s="299"/>
      <c r="DV7" s="299"/>
      <c r="DW7" s="114"/>
      <c r="DX7" s="114"/>
      <c r="DY7" s="299"/>
      <c r="DZ7" s="299"/>
      <c r="EA7" s="299"/>
      <c r="EB7" s="299"/>
      <c r="EC7" s="299"/>
      <c r="ED7" s="114"/>
      <c r="EE7" s="114"/>
      <c r="EF7" s="299"/>
      <c r="EG7" s="299"/>
      <c r="EH7" s="299"/>
      <c r="EI7" s="299"/>
      <c r="EJ7" s="299"/>
      <c r="EK7" s="114"/>
      <c r="EL7" s="114"/>
      <c r="EM7" s="299"/>
      <c r="EN7" s="299"/>
      <c r="EO7" s="299"/>
      <c r="EP7" s="299"/>
      <c r="EQ7" s="299"/>
      <c r="ER7" s="114"/>
      <c r="ES7" s="114"/>
      <c r="ET7" s="299"/>
      <c r="EU7" s="299"/>
      <c r="EV7" s="299"/>
      <c r="EW7" s="299"/>
      <c r="EX7" s="299"/>
      <c r="EY7" s="114"/>
      <c r="EZ7" s="114"/>
      <c r="FA7" s="299"/>
      <c r="FB7" s="299"/>
      <c r="FC7" s="299"/>
      <c r="FD7" s="299"/>
      <c r="FE7" s="299"/>
      <c r="FF7" s="114"/>
      <c r="FG7" s="114"/>
      <c r="FH7" s="299"/>
      <c r="FI7" s="299"/>
      <c r="FJ7" s="299"/>
      <c r="FK7" s="299"/>
      <c r="FL7" s="299"/>
      <c r="FM7" s="114"/>
      <c r="FN7" s="114"/>
      <c r="FO7" s="299"/>
      <c r="FP7" s="299"/>
      <c r="FQ7" s="299"/>
      <c r="FR7" s="299"/>
      <c r="FS7" s="299"/>
      <c r="FT7" s="114"/>
      <c r="FU7" s="114"/>
      <c r="FV7" s="299"/>
      <c r="FW7" s="299"/>
      <c r="FX7" s="299"/>
      <c r="FY7" s="299"/>
      <c r="FZ7" s="299"/>
      <c r="GA7" s="114"/>
      <c r="GB7" s="114"/>
      <c r="GC7" s="299"/>
      <c r="GD7" s="299"/>
      <c r="GE7" s="299"/>
      <c r="GF7" s="299"/>
      <c r="GG7" s="299"/>
      <c r="GH7" s="114"/>
      <c r="GI7" s="114"/>
      <c r="GJ7" s="299"/>
      <c r="GK7" s="299"/>
      <c r="GL7" s="299"/>
      <c r="GM7" s="299"/>
      <c r="GN7" s="299"/>
      <c r="GO7" s="114"/>
      <c r="GP7" s="114"/>
      <c r="GQ7" s="299"/>
      <c r="GR7" s="299"/>
      <c r="GS7" s="299"/>
      <c r="GT7" s="299"/>
      <c r="GU7" s="299"/>
      <c r="GV7" s="114"/>
      <c r="GW7" s="114"/>
      <c r="GX7" s="299"/>
      <c r="GY7" s="299"/>
      <c r="GZ7" s="299"/>
      <c r="HA7" s="299"/>
      <c r="HB7" s="299"/>
      <c r="HC7" s="114"/>
      <c r="HD7" s="114"/>
      <c r="HE7" s="299"/>
      <c r="HF7" s="299"/>
      <c r="HG7" s="299"/>
      <c r="HH7" s="299"/>
      <c r="HI7" s="299"/>
      <c r="HJ7" s="114"/>
      <c r="HK7" s="114"/>
      <c r="HL7" s="299"/>
      <c r="HM7" s="299"/>
      <c r="HN7" s="299"/>
      <c r="HO7" s="299"/>
      <c r="HP7" s="299"/>
      <c r="HQ7" s="114"/>
      <c r="HR7" s="114"/>
      <c r="HS7" s="299"/>
      <c r="HT7" s="299"/>
      <c r="HU7" s="299"/>
      <c r="HV7" s="299"/>
      <c r="HW7" s="299"/>
      <c r="HX7" s="114"/>
      <c r="HY7" s="114"/>
      <c r="HZ7" s="299"/>
      <c r="IA7" s="299"/>
      <c r="IB7" s="299"/>
      <c r="IC7" s="299"/>
      <c r="ID7" s="299"/>
      <c r="IE7" s="114"/>
      <c r="IF7" s="114"/>
      <c r="IG7" s="299"/>
      <c r="IH7" s="299"/>
      <c r="II7" s="299"/>
      <c r="IJ7" s="299"/>
      <c r="IK7" s="299"/>
      <c r="IL7" s="114"/>
      <c r="IM7" s="114"/>
      <c r="IN7" s="299"/>
      <c r="IO7" s="299"/>
      <c r="IP7" s="299"/>
      <c r="IQ7" s="299"/>
      <c r="IR7" s="299"/>
      <c r="IS7" s="114"/>
      <c r="IT7" s="114"/>
      <c r="IU7" s="299"/>
      <c r="IV7" s="299"/>
      <c r="IW7" s="299"/>
      <c r="IX7" s="299"/>
      <c r="IY7" s="299"/>
      <c r="IZ7" s="114"/>
      <c r="JA7" s="114"/>
      <c r="JB7" s="299"/>
      <c r="JC7" s="299"/>
      <c r="JD7" s="299"/>
      <c r="JE7" s="299"/>
      <c r="JF7" s="299"/>
      <c r="JG7" s="114"/>
      <c r="JH7" s="114"/>
      <c r="JI7" s="299"/>
      <c r="JJ7" s="299"/>
      <c r="JK7" s="299"/>
      <c r="JL7" s="299"/>
      <c r="JM7" s="299"/>
      <c r="JN7" s="114"/>
      <c r="JO7" s="114"/>
      <c r="JP7" s="299"/>
      <c r="JQ7" s="299"/>
      <c r="JR7" s="299"/>
      <c r="JS7" s="299"/>
      <c r="JT7" s="299"/>
      <c r="JU7" s="114"/>
      <c r="JV7" s="114"/>
      <c r="JW7" s="299"/>
      <c r="JX7" s="299"/>
      <c r="JY7" s="299"/>
      <c r="JZ7" s="299"/>
      <c r="KA7" s="299"/>
      <c r="KB7" s="114"/>
      <c r="KC7" s="114"/>
      <c r="KD7" s="299"/>
      <c r="KE7" s="299"/>
      <c r="KF7" s="299"/>
      <c r="KG7" s="299"/>
      <c r="KH7" s="299"/>
      <c r="KI7" s="114"/>
      <c r="KJ7" s="114"/>
      <c r="KK7" s="299"/>
      <c r="KL7" s="299"/>
      <c r="KM7" s="299"/>
      <c r="KN7" s="299"/>
      <c r="KO7" s="299"/>
      <c r="KP7" s="114"/>
      <c r="KQ7" s="114"/>
      <c r="KR7" s="299"/>
      <c r="KS7" s="299"/>
      <c r="KT7" s="299"/>
      <c r="KU7" s="299"/>
      <c r="KV7" s="299"/>
      <c r="KW7" s="114"/>
      <c r="KX7" s="301"/>
    </row>
    <row r="8" spans="1:310" s="4" customFormat="1" ht="95.1" customHeight="1" thickBot="1">
      <c r="A8" s="336" t="s">
        <v>82</v>
      </c>
      <c r="B8" s="337"/>
      <c r="C8" s="115"/>
      <c r="D8" s="116" t="s">
        <v>112</v>
      </c>
      <c r="E8" s="116" t="s">
        <v>112</v>
      </c>
      <c r="F8" s="116" t="s">
        <v>112</v>
      </c>
      <c r="G8" s="116" t="s">
        <v>111</v>
      </c>
      <c r="H8" s="117"/>
      <c r="I8" s="117"/>
      <c r="J8" s="116" t="s">
        <v>111</v>
      </c>
      <c r="K8" s="116" t="s">
        <v>111</v>
      </c>
      <c r="L8" s="116" t="s">
        <v>111</v>
      </c>
      <c r="M8" s="116" t="s">
        <v>111</v>
      </c>
      <c r="N8" s="116" t="s">
        <v>111</v>
      </c>
      <c r="O8" s="117"/>
      <c r="P8" s="117"/>
      <c r="Q8" s="116" t="s">
        <v>83</v>
      </c>
      <c r="R8" s="116" t="s">
        <v>83</v>
      </c>
      <c r="S8" s="116" t="s">
        <v>83</v>
      </c>
      <c r="T8" s="116" t="s">
        <v>186</v>
      </c>
      <c r="U8" s="116" t="s">
        <v>186</v>
      </c>
      <c r="V8" s="117"/>
      <c r="W8" s="117"/>
      <c r="X8" s="116" t="s">
        <v>84</v>
      </c>
      <c r="Y8" s="116" t="s">
        <v>84</v>
      </c>
      <c r="Z8" s="116" t="s">
        <v>84</v>
      </c>
      <c r="AA8" s="116" t="s">
        <v>111</v>
      </c>
      <c r="AB8" s="116" t="s">
        <v>110</v>
      </c>
      <c r="AC8" s="117"/>
      <c r="AD8" s="117"/>
      <c r="AE8" s="116"/>
      <c r="AF8" s="116"/>
      <c r="AG8" s="116"/>
      <c r="AH8" s="116"/>
      <c r="AI8" s="116"/>
      <c r="AJ8" s="117"/>
      <c r="AK8" s="117"/>
      <c r="AL8" s="116"/>
      <c r="AM8" s="116"/>
      <c r="AN8" s="116"/>
      <c r="AO8" s="116"/>
      <c r="AP8" s="116"/>
      <c r="AQ8" s="117"/>
      <c r="AR8" s="117"/>
      <c r="AS8" s="116"/>
      <c r="AT8" s="116"/>
      <c r="AU8" s="116"/>
      <c r="AV8" s="116"/>
      <c r="AW8" s="116"/>
      <c r="AX8" s="117"/>
      <c r="AY8" s="117"/>
      <c r="AZ8" s="116"/>
      <c r="BA8" s="116"/>
      <c r="BB8" s="116"/>
      <c r="BC8" s="116"/>
      <c r="BD8" s="118" t="s">
        <v>52</v>
      </c>
      <c r="BE8" s="117"/>
      <c r="BF8" s="117"/>
      <c r="BG8" s="168"/>
      <c r="BH8" s="168"/>
      <c r="BI8" s="168"/>
      <c r="BJ8" s="118" t="s">
        <v>54</v>
      </c>
      <c r="BK8" s="118" t="s">
        <v>53</v>
      </c>
      <c r="BL8" s="117"/>
      <c r="BM8" s="117"/>
      <c r="BN8" s="116"/>
      <c r="BO8" s="119"/>
      <c r="BP8" s="119"/>
      <c r="BQ8" s="119"/>
      <c r="BR8" s="119"/>
      <c r="BS8" s="117"/>
      <c r="BT8" s="117"/>
      <c r="BU8" s="116"/>
      <c r="BV8" s="116"/>
      <c r="BW8" s="116"/>
      <c r="BX8" s="116"/>
      <c r="BY8" s="116"/>
      <c r="BZ8" s="117"/>
      <c r="CA8" s="117"/>
      <c r="CB8" s="116"/>
      <c r="CC8" s="116"/>
      <c r="CD8" s="116"/>
      <c r="CE8" s="116"/>
      <c r="CF8" s="116"/>
      <c r="CG8" s="117"/>
      <c r="CH8" s="117"/>
      <c r="CI8" s="119"/>
      <c r="CJ8" s="119"/>
      <c r="CK8" s="119"/>
      <c r="CL8" s="119"/>
      <c r="CM8" s="119"/>
      <c r="CN8" s="117"/>
      <c r="CO8" s="117"/>
      <c r="CP8" s="116"/>
      <c r="CQ8" s="116"/>
      <c r="CR8" s="116"/>
      <c r="CS8" s="116"/>
      <c r="CT8" s="116"/>
      <c r="CU8" s="117" t="s">
        <v>85</v>
      </c>
      <c r="CV8" s="117"/>
      <c r="CW8" s="116"/>
      <c r="CX8" s="116"/>
      <c r="CY8" s="116"/>
      <c r="CZ8" s="116"/>
      <c r="DA8" s="116"/>
      <c r="DB8" s="117"/>
      <c r="DC8" s="117"/>
      <c r="DD8" s="119"/>
      <c r="DE8" s="119"/>
      <c r="DF8" s="119"/>
      <c r="DG8" s="119"/>
      <c r="DH8" s="119"/>
      <c r="DI8" s="117"/>
      <c r="DJ8" s="117"/>
      <c r="DK8" s="118" t="s">
        <v>14</v>
      </c>
      <c r="DL8" s="118" t="s">
        <v>14</v>
      </c>
      <c r="DM8" s="118" t="s">
        <v>14</v>
      </c>
      <c r="DN8" s="118" t="s">
        <v>14</v>
      </c>
      <c r="DO8" s="118" t="s">
        <v>14</v>
      </c>
      <c r="DP8" s="117"/>
      <c r="DQ8" s="117"/>
      <c r="DR8" s="118" t="s">
        <v>14</v>
      </c>
      <c r="DS8" s="118" t="s">
        <v>14</v>
      </c>
      <c r="DT8" s="118" t="s">
        <v>14</v>
      </c>
      <c r="DU8" s="118" t="s">
        <v>14</v>
      </c>
      <c r="DV8" s="118" t="s">
        <v>14</v>
      </c>
      <c r="DW8" s="117"/>
      <c r="DX8" s="117"/>
      <c r="DY8" s="119"/>
      <c r="DZ8" s="119"/>
      <c r="EA8" s="119"/>
      <c r="EB8" s="119"/>
      <c r="EC8" s="119"/>
      <c r="ED8" s="117"/>
      <c r="EE8" s="117"/>
      <c r="EF8" s="116"/>
      <c r="EG8" s="116"/>
      <c r="EH8" s="116"/>
      <c r="EI8" s="116"/>
      <c r="EJ8" s="116"/>
      <c r="EK8" s="117"/>
      <c r="EL8" s="117"/>
      <c r="EM8" s="116"/>
      <c r="EN8" s="116"/>
      <c r="EO8" s="116"/>
      <c r="EP8" s="116"/>
      <c r="EQ8" s="116"/>
      <c r="ER8" s="117"/>
      <c r="ES8" s="117"/>
      <c r="ET8" s="119"/>
      <c r="EU8" s="119"/>
      <c r="EV8" s="119"/>
      <c r="EW8" s="119"/>
      <c r="EX8" s="119"/>
      <c r="EY8" s="117"/>
      <c r="EZ8" s="117"/>
      <c r="FA8" s="116"/>
      <c r="FB8" s="116"/>
      <c r="FC8" s="116"/>
      <c r="FD8" s="116"/>
      <c r="FE8" s="116"/>
      <c r="FF8" s="117"/>
      <c r="FG8" s="117"/>
      <c r="FH8" s="118" t="s">
        <v>3</v>
      </c>
      <c r="FI8" s="118" t="s">
        <v>3</v>
      </c>
      <c r="FJ8" s="118" t="s">
        <v>3</v>
      </c>
      <c r="FK8" s="118" t="s">
        <v>3</v>
      </c>
      <c r="FL8" s="118" t="s">
        <v>3</v>
      </c>
      <c r="FM8" s="117"/>
      <c r="FN8" s="117"/>
      <c r="FO8" s="116"/>
      <c r="FP8" s="116"/>
      <c r="FQ8" s="116"/>
      <c r="FR8" s="116"/>
      <c r="FS8" s="116"/>
      <c r="FT8" s="117"/>
      <c r="FU8" s="117"/>
      <c r="FV8" s="116"/>
      <c r="FW8" s="116"/>
      <c r="FX8" s="116"/>
      <c r="FY8" s="116"/>
      <c r="FZ8" s="116"/>
      <c r="GA8" s="117"/>
      <c r="GB8" s="117"/>
      <c r="GC8" s="116"/>
      <c r="GD8" s="116"/>
      <c r="GE8" s="116"/>
      <c r="GF8" s="116"/>
      <c r="GG8" s="116"/>
      <c r="GH8" s="117"/>
      <c r="GI8" s="117"/>
      <c r="GJ8" s="116"/>
      <c r="GK8" s="116"/>
      <c r="GL8" s="116"/>
      <c r="GM8" s="116"/>
      <c r="GN8" s="116"/>
      <c r="GO8" s="117"/>
      <c r="GP8" s="117"/>
      <c r="GQ8" s="116"/>
      <c r="GR8" s="118" t="s">
        <v>187</v>
      </c>
      <c r="GS8" s="116"/>
      <c r="GT8" s="116"/>
      <c r="GU8" s="116"/>
      <c r="GV8" s="117"/>
      <c r="GW8" s="117"/>
      <c r="GX8" s="118" t="s">
        <v>188</v>
      </c>
      <c r="GY8" s="118" t="s">
        <v>188</v>
      </c>
      <c r="GZ8" s="118" t="s">
        <v>188</v>
      </c>
      <c r="HA8" s="118" t="s">
        <v>188</v>
      </c>
      <c r="HB8" s="118" t="s">
        <v>188</v>
      </c>
      <c r="HC8" s="117"/>
      <c r="HD8" s="117"/>
      <c r="HE8" s="118" t="s">
        <v>188</v>
      </c>
      <c r="HF8" s="118" t="s">
        <v>188</v>
      </c>
      <c r="HG8" s="116"/>
      <c r="HH8" s="116"/>
      <c r="HI8" s="116"/>
      <c r="HJ8" s="117"/>
      <c r="HK8" s="117"/>
      <c r="HL8" s="116"/>
      <c r="HM8" s="116"/>
      <c r="HN8" s="116"/>
      <c r="HO8" s="116"/>
      <c r="HP8" s="116"/>
      <c r="HQ8" s="117"/>
      <c r="HR8" s="117"/>
      <c r="HS8" s="116"/>
      <c r="HT8" s="116"/>
      <c r="HU8" s="116"/>
      <c r="HV8" s="116"/>
      <c r="HW8" s="116"/>
      <c r="HX8" s="117"/>
      <c r="HY8" s="117"/>
      <c r="HZ8" s="116"/>
      <c r="IA8" s="116"/>
      <c r="IB8" s="116"/>
      <c r="IC8" s="116"/>
      <c r="ID8" s="116"/>
      <c r="IE8" s="117"/>
      <c r="IF8" s="117"/>
      <c r="IG8" s="116"/>
      <c r="IH8" s="116"/>
      <c r="II8" s="118" t="s">
        <v>52</v>
      </c>
      <c r="IJ8" s="116"/>
      <c r="IK8" s="116"/>
      <c r="IL8" s="117"/>
      <c r="IM8" s="117"/>
      <c r="IN8" s="116"/>
      <c r="IO8" s="116"/>
      <c r="IP8" s="116"/>
      <c r="IQ8" s="118" t="s">
        <v>189</v>
      </c>
      <c r="IR8" s="116"/>
      <c r="IS8" s="117"/>
      <c r="IT8" s="117"/>
      <c r="IU8" s="116"/>
      <c r="IV8" s="116"/>
      <c r="IW8" s="116"/>
      <c r="IX8" s="116"/>
      <c r="IY8" s="116"/>
      <c r="IZ8" s="117"/>
      <c r="JA8" s="117"/>
      <c r="JB8" s="118" t="s">
        <v>190</v>
      </c>
      <c r="JC8" s="118" t="s">
        <v>190</v>
      </c>
      <c r="JD8" s="116"/>
      <c r="JE8" s="116"/>
      <c r="JF8" s="116"/>
      <c r="JG8" s="117"/>
      <c r="JH8" s="117"/>
      <c r="JI8" s="116"/>
      <c r="JJ8" s="116"/>
      <c r="JK8" s="116"/>
      <c r="JL8" s="118" t="s">
        <v>191</v>
      </c>
      <c r="JM8" s="116"/>
      <c r="JN8" s="117"/>
      <c r="JO8" s="117"/>
      <c r="JP8" s="116"/>
      <c r="JQ8" s="116"/>
      <c r="JR8" s="116"/>
      <c r="JS8" s="116"/>
      <c r="JT8" s="116"/>
      <c r="JU8" s="117"/>
      <c r="JV8" s="117"/>
      <c r="JW8" s="116"/>
      <c r="JX8" s="116"/>
      <c r="JY8" s="116"/>
      <c r="JZ8" s="116"/>
      <c r="KA8" s="116"/>
      <c r="KB8" s="117"/>
      <c r="KC8" s="117"/>
      <c r="KD8" s="116"/>
      <c r="KE8" s="116"/>
      <c r="KF8" s="116"/>
      <c r="KG8" s="116"/>
      <c r="KH8" s="116"/>
      <c r="KI8" s="117"/>
      <c r="KJ8" s="117"/>
      <c r="KK8" s="116"/>
      <c r="KL8" s="116"/>
      <c r="KM8" s="116"/>
      <c r="KN8" s="116"/>
      <c r="KO8" s="116"/>
      <c r="KP8" s="117"/>
      <c r="KQ8" s="117"/>
      <c r="KR8" s="116"/>
      <c r="KS8" s="116"/>
      <c r="KT8" s="116"/>
      <c r="KU8" s="116"/>
      <c r="KV8" s="116"/>
      <c r="KW8" s="117"/>
      <c r="KX8" s="302"/>
    </row>
    <row r="9" spans="1:310" ht="15" customHeight="1">
      <c r="A9" s="107">
        <v>1</v>
      </c>
      <c r="B9" s="310" t="s">
        <v>173</v>
      </c>
      <c r="C9" s="83"/>
      <c r="D9" s="84"/>
      <c r="E9" s="84"/>
      <c r="F9" s="84"/>
      <c r="G9" s="84"/>
      <c r="H9" s="108"/>
      <c r="I9" s="108"/>
      <c r="J9" s="84"/>
      <c r="K9" s="84"/>
      <c r="L9" s="84"/>
      <c r="M9" s="84"/>
      <c r="N9" s="84"/>
      <c r="O9" s="108"/>
      <c r="P9" s="108"/>
      <c r="Q9" s="84"/>
      <c r="R9" s="84"/>
      <c r="S9" s="84"/>
      <c r="T9" s="84"/>
      <c r="U9" s="84"/>
      <c r="V9" s="108"/>
      <c r="W9" s="108"/>
      <c r="X9" s="109"/>
      <c r="Y9" s="109"/>
      <c r="Z9" s="109"/>
      <c r="AA9" s="109"/>
      <c r="AB9" s="109"/>
      <c r="AC9" s="108"/>
      <c r="AD9" s="108"/>
      <c r="AE9" s="84"/>
      <c r="AF9" s="84"/>
      <c r="AG9" s="84"/>
      <c r="AH9" s="84"/>
      <c r="AI9" s="84"/>
      <c r="AJ9" s="108"/>
      <c r="AK9" s="108"/>
      <c r="AL9" s="84"/>
      <c r="AM9" s="84"/>
      <c r="AN9" s="84"/>
      <c r="AO9" s="84"/>
      <c r="AP9" s="84"/>
      <c r="AQ9" s="108"/>
      <c r="AR9" s="108"/>
      <c r="AS9" s="109"/>
      <c r="AT9" s="109"/>
      <c r="AU9" s="109"/>
      <c r="AV9" s="109"/>
      <c r="AW9" s="109"/>
      <c r="AX9" s="108"/>
      <c r="AY9" s="108"/>
      <c r="AZ9" s="84"/>
      <c r="BA9" s="84"/>
      <c r="BB9" s="84"/>
      <c r="BC9" s="84"/>
      <c r="BD9" s="110"/>
      <c r="BE9" s="108"/>
      <c r="BF9" s="108"/>
      <c r="BG9" s="84"/>
      <c r="BH9" s="84"/>
      <c r="BI9" s="84"/>
      <c r="BJ9" s="110"/>
      <c r="BK9" s="110"/>
      <c r="BL9" s="108"/>
      <c r="BM9" s="108"/>
      <c r="BN9" s="111"/>
      <c r="BO9" s="111"/>
      <c r="BP9" s="111"/>
      <c r="BQ9" s="111"/>
      <c r="BR9" s="111"/>
      <c r="BS9" s="108"/>
      <c r="BT9" s="108"/>
      <c r="BU9" s="84"/>
      <c r="BV9" s="84"/>
      <c r="BW9" s="84"/>
      <c r="BX9" s="84"/>
      <c r="BY9" s="84"/>
      <c r="BZ9" s="108"/>
      <c r="CA9" s="108"/>
      <c r="CB9" s="84"/>
      <c r="CC9" s="84"/>
      <c r="CD9" s="84"/>
      <c r="CE9" s="84"/>
      <c r="CF9" s="84"/>
      <c r="CG9" s="108"/>
      <c r="CH9" s="108"/>
      <c r="CI9" s="111"/>
      <c r="CJ9" s="111"/>
      <c r="CK9" s="111"/>
      <c r="CL9" s="111"/>
      <c r="CM9" s="111"/>
      <c r="CN9" s="108"/>
      <c r="CO9" s="108"/>
      <c r="CP9" s="84"/>
      <c r="CQ9" s="84"/>
      <c r="CR9" s="84"/>
      <c r="CS9" s="84"/>
      <c r="CT9" s="84"/>
      <c r="CU9" s="108"/>
      <c r="CV9" s="108"/>
      <c r="CW9" s="84"/>
      <c r="CX9" s="84"/>
      <c r="CY9" s="84"/>
      <c r="CZ9" s="84"/>
      <c r="DA9" s="84"/>
      <c r="DB9" s="108"/>
      <c r="DC9" s="108"/>
      <c r="DD9" s="111"/>
      <c r="DE9" s="111"/>
      <c r="DF9" s="111"/>
      <c r="DG9" s="111"/>
      <c r="DH9" s="111"/>
      <c r="DI9" s="108"/>
      <c r="DJ9" s="108"/>
      <c r="DK9" s="110"/>
      <c r="DL9" s="110"/>
      <c r="DM9" s="110"/>
      <c r="DN9" s="110"/>
      <c r="DO9" s="110"/>
      <c r="DP9" s="108"/>
      <c r="DQ9" s="108"/>
      <c r="DR9" s="110"/>
      <c r="DS9" s="110"/>
      <c r="DT9" s="110"/>
      <c r="DU9" s="110"/>
      <c r="DV9" s="110"/>
      <c r="DW9" s="108"/>
      <c r="DX9" s="108"/>
      <c r="DY9" s="111"/>
      <c r="DZ9" s="111"/>
      <c r="EA9" s="111"/>
      <c r="EB9" s="111"/>
      <c r="EC9" s="111"/>
      <c r="ED9" s="108"/>
      <c r="EE9" s="108"/>
      <c r="EF9" s="84"/>
      <c r="EG9" s="84"/>
      <c r="EH9" s="84"/>
      <c r="EI9" s="84"/>
      <c r="EJ9" s="84"/>
      <c r="EK9" s="108"/>
      <c r="EL9" s="108"/>
      <c r="EM9" s="84"/>
      <c r="EN9" s="84"/>
      <c r="EO9" s="84"/>
      <c r="EP9" s="84"/>
      <c r="EQ9" s="84"/>
      <c r="ER9" s="108"/>
      <c r="ES9" s="108"/>
      <c r="ET9" s="111"/>
      <c r="EU9" s="111"/>
      <c r="EV9" s="111"/>
      <c r="EW9" s="111"/>
      <c r="EX9" s="111"/>
      <c r="EY9" s="108"/>
      <c r="EZ9" s="108"/>
      <c r="FA9" s="84"/>
      <c r="FB9" s="84"/>
      <c r="FC9" s="84"/>
      <c r="FD9" s="84"/>
      <c r="FE9" s="84"/>
      <c r="FF9" s="108"/>
      <c r="FG9" s="108"/>
      <c r="FH9" s="110"/>
      <c r="FI9" s="110"/>
      <c r="FJ9" s="110"/>
      <c r="FK9" s="110"/>
      <c r="FL9" s="110"/>
      <c r="FM9" s="108"/>
      <c r="FN9" s="108"/>
      <c r="FO9" s="84"/>
      <c r="FP9" s="84"/>
      <c r="FQ9" s="84"/>
      <c r="FR9" s="84"/>
      <c r="FS9" s="84"/>
      <c r="FT9" s="108"/>
      <c r="FU9" s="108"/>
      <c r="FV9" s="84"/>
      <c r="FW9" s="84"/>
      <c r="FX9" s="84"/>
      <c r="FY9" s="84"/>
      <c r="FZ9" s="84"/>
      <c r="GA9" s="108"/>
      <c r="GB9" s="108"/>
      <c r="GC9" s="84"/>
      <c r="GD9" s="84"/>
      <c r="GE9" s="84"/>
      <c r="GF9" s="84"/>
      <c r="GG9" s="84"/>
      <c r="GH9" s="108"/>
      <c r="GI9" s="108"/>
      <c r="GJ9" s="84"/>
      <c r="GK9" s="84"/>
      <c r="GL9" s="84"/>
      <c r="GM9" s="84"/>
      <c r="GN9" s="84"/>
      <c r="GO9" s="108"/>
      <c r="GP9" s="108"/>
      <c r="GQ9" s="84"/>
      <c r="GR9" s="110"/>
      <c r="GS9" s="84"/>
      <c r="GT9" s="84"/>
      <c r="GU9" s="84"/>
      <c r="GV9" s="108"/>
      <c r="GW9" s="108"/>
      <c r="GX9" s="110"/>
      <c r="GY9" s="110"/>
      <c r="GZ9" s="110"/>
      <c r="HA9" s="110"/>
      <c r="HB9" s="110"/>
      <c r="HC9" s="108"/>
      <c r="HD9" s="108"/>
      <c r="HE9" s="110"/>
      <c r="HF9" s="110"/>
      <c r="HG9" s="84"/>
      <c r="HH9" s="84"/>
      <c r="HI9" s="84"/>
      <c r="HJ9" s="108"/>
      <c r="HK9" s="108"/>
      <c r="HL9" s="84"/>
      <c r="HM9" s="84"/>
      <c r="HN9" s="84"/>
      <c r="HO9" s="84"/>
      <c r="HP9" s="84"/>
      <c r="HQ9" s="108"/>
      <c r="HR9" s="108"/>
      <c r="HS9" s="84"/>
      <c r="HT9" s="84"/>
      <c r="HU9" s="84"/>
      <c r="HV9" s="84"/>
      <c r="HW9" s="84"/>
      <c r="HX9" s="108"/>
      <c r="HY9" s="108"/>
      <c r="HZ9" s="84"/>
      <c r="IA9" s="84"/>
      <c r="IB9" s="84"/>
      <c r="IC9" s="84"/>
      <c r="ID9" s="84"/>
      <c r="IE9" s="108"/>
      <c r="IF9" s="108"/>
      <c r="IG9" s="84"/>
      <c r="IH9" s="84"/>
      <c r="II9" s="110"/>
      <c r="IJ9" s="84"/>
      <c r="IK9" s="84"/>
      <c r="IL9" s="108"/>
      <c r="IM9" s="108"/>
      <c r="IN9" s="84"/>
      <c r="IO9" s="84"/>
      <c r="IP9" s="84"/>
      <c r="IQ9" s="110"/>
      <c r="IR9" s="84"/>
      <c r="IS9" s="108"/>
      <c r="IT9" s="108"/>
      <c r="IU9" s="84"/>
      <c r="IV9" s="84"/>
      <c r="IW9" s="84"/>
      <c r="IX9" s="84"/>
      <c r="IY9" s="84"/>
      <c r="IZ9" s="108"/>
      <c r="JA9" s="108"/>
      <c r="JB9" s="110"/>
      <c r="JC9" s="110"/>
      <c r="JD9" s="84"/>
      <c r="JE9" s="84"/>
      <c r="JF9" s="84"/>
      <c r="JG9" s="108"/>
      <c r="JH9" s="108"/>
      <c r="JI9" s="84"/>
      <c r="JJ9" s="84"/>
      <c r="JK9" s="84"/>
      <c r="JL9" s="110"/>
      <c r="JM9" s="84"/>
      <c r="JN9" s="108"/>
      <c r="JO9" s="108"/>
      <c r="JP9" s="84"/>
      <c r="JQ9" s="84"/>
      <c r="JR9" s="84"/>
      <c r="JS9" s="84"/>
      <c r="JT9" s="84"/>
      <c r="JU9" s="108"/>
      <c r="JV9" s="108"/>
      <c r="JW9" s="84"/>
      <c r="JX9" s="84"/>
      <c r="JY9" s="84"/>
      <c r="JZ9" s="84"/>
      <c r="KA9" s="84"/>
      <c r="KB9" s="108"/>
      <c r="KC9" s="108"/>
      <c r="KD9" s="84"/>
      <c r="KE9" s="84"/>
      <c r="KF9" s="84"/>
      <c r="KG9" s="84"/>
      <c r="KH9" s="84"/>
      <c r="KI9" s="108"/>
      <c r="KJ9" s="108"/>
      <c r="KK9" s="84"/>
      <c r="KL9" s="84"/>
      <c r="KM9" s="84"/>
      <c r="KN9" s="84"/>
      <c r="KO9" s="84"/>
      <c r="KP9" s="108"/>
      <c r="KQ9" s="108"/>
      <c r="KR9" s="84"/>
      <c r="KS9" s="84"/>
      <c r="KT9" s="84"/>
      <c r="KU9" s="84"/>
      <c r="KV9" s="84"/>
      <c r="KW9" s="108"/>
      <c r="KX9" s="303"/>
    </row>
    <row r="10" spans="1:310" ht="15" customHeight="1">
      <c r="A10" s="112">
        <v>2</v>
      </c>
      <c r="B10" s="311" t="s">
        <v>174</v>
      </c>
      <c r="C10" s="83"/>
      <c r="D10" s="84"/>
      <c r="E10" s="84"/>
      <c r="F10" s="84"/>
      <c r="G10" s="84"/>
      <c r="H10" s="108"/>
      <c r="I10" s="108"/>
      <c r="J10" s="84"/>
      <c r="K10" s="84"/>
      <c r="L10" s="84"/>
      <c r="M10" s="84"/>
      <c r="N10" s="84"/>
      <c r="O10" s="108"/>
      <c r="P10" s="108"/>
      <c r="Q10" s="84"/>
      <c r="R10" s="84"/>
      <c r="S10" s="84"/>
      <c r="T10" s="84"/>
      <c r="U10" s="84"/>
      <c r="V10" s="108"/>
      <c r="W10" s="108"/>
      <c r="X10" s="109"/>
      <c r="Y10" s="109"/>
      <c r="Z10" s="109"/>
      <c r="AA10" s="109"/>
      <c r="AB10" s="109"/>
      <c r="AC10" s="108"/>
      <c r="AD10" s="108"/>
      <c r="AE10" s="84"/>
      <c r="AF10" s="84"/>
      <c r="AG10" s="84"/>
      <c r="AH10" s="84"/>
      <c r="AI10" s="84"/>
      <c r="AJ10" s="108"/>
      <c r="AK10" s="108"/>
      <c r="AL10" s="84"/>
      <c r="AM10" s="84"/>
      <c r="AN10" s="84"/>
      <c r="AO10" s="84"/>
      <c r="AP10" s="84"/>
      <c r="AQ10" s="108"/>
      <c r="AR10" s="108"/>
      <c r="AS10" s="109"/>
      <c r="AT10" s="109"/>
      <c r="AU10" s="109"/>
      <c r="AV10" s="109"/>
      <c r="AW10" s="109"/>
      <c r="AX10" s="108"/>
      <c r="AY10" s="108"/>
      <c r="AZ10" s="84"/>
      <c r="BA10" s="84"/>
      <c r="BB10" s="84"/>
      <c r="BC10" s="84"/>
      <c r="BD10" s="110"/>
      <c r="BE10" s="108"/>
      <c r="BF10" s="108"/>
      <c r="BG10" s="84"/>
      <c r="BH10" s="84"/>
      <c r="BI10" s="84"/>
      <c r="BJ10" s="110"/>
      <c r="BK10" s="110"/>
      <c r="BL10" s="108"/>
      <c r="BM10" s="108"/>
      <c r="BN10" s="109"/>
      <c r="BO10" s="109"/>
      <c r="BP10" s="109"/>
      <c r="BQ10" s="109"/>
      <c r="BR10" s="109"/>
      <c r="BS10" s="108"/>
      <c r="BT10" s="108"/>
      <c r="BU10" s="84"/>
      <c r="BV10" s="84"/>
      <c r="BW10" s="84"/>
      <c r="BX10" s="84"/>
      <c r="BY10" s="84"/>
      <c r="BZ10" s="108"/>
      <c r="CA10" s="108"/>
      <c r="CB10" s="84"/>
      <c r="CC10" s="84"/>
      <c r="CD10" s="84"/>
      <c r="CE10" s="84"/>
      <c r="CF10" s="84"/>
      <c r="CG10" s="108"/>
      <c r="CH10" s="108"/>
      <c r="CI10" s="109"/>
      <c r="CJ10" s="109"/>
      <c r="CK10" s="109"/>
      <c r="CL10" s="109"/>
      <c r="CM10" s="109"/>
      <c r="CN10" s="108"/>
      <c r="CO10" s="108"/>
      <c r="CP10" s="84"/>
      <c r="CQ10" s="84"/>
      <c r="CR10" s="84"/>
      <c r="CS10" s="84"/>
      <c r="CT10" s="84"/>
      <c r="CU10" s="108"/>
      <c r="CV10" s="108"/>
      <c r="CW10" s="84"/>
      <c r="CX10" s="84"/>
      <c r="CY10" s="84"/>
      <c r="CZ10" s="84"/>
      <c r="DA10" s="84"/>
      <c r="DB10" s="108"/>
      <c r="DC10" s="108"/>
      <c r="DD10" s="109"/>
      <c r="DE10" s="109"/>
      <c r="DF10" s="109"/>
      <c r="DG10" s="109"/>
      <c r="DH10" s="109"/>
      <c r="DI10" s="108"/>
      <c r="DJ10" s="108"/>
      <c r="DK10" s="110"/>
      <c r="DL10" s="110"/>
      <c r="DM10" s="110"/>
      <c r="DN10" s="110"/>
      <c r="DO10" s="110"/>
      <c r="DP10" s="108"/>
      <c r="DQ10" s="108"/>
      <c r="DR10" s="110"/>
      <c r="DS10" s="110"/>
      <c r="DT10" s="110"/>
      <c r="DU10" s="110"/>
      <c r="DV10" s="110"/>
      <c r="DW10" s="108"/>
      <c r="DX10" s="108"/>
      <c r="DY10" s="109"/>
      <c r="DZ10" s="109"/>
      <c r="EA10" s="109"/>
      <c r="EB10" s="109"/>
      <c r="EC10" s="109"/>
      <c r="ED10" s="108"/>
      <c r="EE10" s="108"/>
      <c r="EF10" s="84"/>
      <c r="EG10" s="84"/>
      <c r="EH10" s="84"/>
      <c r="EI10" s="84"/>
      <c r="EJ10" s="84"/>
      <c r="EK10" s="108"/>
      <c r="EL10" s="108"/>
      <c r="EM10" s="84"/>
      <c r="EN10" s="84"/>
      <c r="EO10" s="84"/>
      <c r="EP10" s="84"/>
      <c r="EQ10" s="84"/>
      <c r="ER10" s="108"/>
      <c r="ES10" s="108"/>
      <c r="ET10" s="109"/>
      <c r="EU10" s="109"/>
      <c r="EV10" s="109"/>
      <c r="EW10" s="109"/>
      <c r="EX10" s="109"/>
      <c r="EY10" s="108"/>
      <c r="EZ10" s="108"/>
      <c r="FA10" s="84"/>
      <c r="FB10" s="84"/>
      <c r="FC10" s="84"/>
      <c r="FD10" s="84"/>
      <c r="FE10" s="84"/>
      <c r="FF10" s="108"/>
      <c r="FG10" s="108"/>
      <c r="FH10" s="110"/>
      <c r="FI10" s="110"/>
      <c r="FJ10" s="110"/>
      <c r="FK10" s="110"/>
      <c r="FL10" s="110"/>
      <c r="FM10" s="108"/>
      <c r="FN10" s="108"/>
      <c r="FO10" s="84"/>
      <c r="FP10" s="84"/>
      <c r="FQ10" s="84"/>
      <c r="FR10" s="84"/>
      <c r="FS10" s="84"/>
      <c r="FT10" s="108"/>
      <c r="FU10" s="108"/>
      <c r="FV10" s="84"/>
      <c r="FW10" s="84"/>
      <c r="FX10" s="84"/>
      <c r="FY10" s="84"/>
      <c r="FZ10" s="84"/>
      <c r="GA10" s="108"/>
      <c r="GB10" s="108"/>
      <c r="GC10" s="84"/>
      <c r="GD10" s="84"/>
      <c r="GE10" s="84"/>
      <c r="GF10" s="84"/>
      <c r="GG10" s="84"/>
      <c r="GH10" s="108"/>
      <c r="GI10" s="108"/>
      <c r="GJ10" s="84"/>
      <c r="GK10" s="84"/>
      <c r="GL10" s="84"/>
      <c r="GM10" s="84"/>
      <c r="GN10" s="84"/>
      <c r="GO10" s="108"/>
      <c r="GP10" s="108"/>
      <c r="GQ10" s="84"/>
      <c r="GR10" s="110"/>
      <c r="GS10" s="84"/>
      <c r="GT10" s="84"/>
      <c r="GU10" s="84"/>
      <c r="GV10" s="108"/>
      <c r="GW10" s="108"/>
      <c r="GX10" s="110"/>
      <c r="GY10" s="110"/>
      <c r="GZ10" s="110"/>
      <c r="HA10" s="110"/>
      <c r="HB10" s="110"/>
      <c r="HC10" s="108"/>
      <c r="HD10" s="108"/>
      <c r="HE10" s="110"/>
      <c r="HF10" s="110"/>
      <c r="HG10" s="84"/>
      <c r="HH10" s="84"/>
      <c r="HI10" s="84"/>
      <c r="HJ10" s="108"/>
      <c r="HK10" s="108"/>
      <c r="HL10" s="84"/>
      <c r="HM10" s="84"/>
      <c r="HN10" s="84"/>
      <c r="HO10" s="84"/>
      <c r="HP10" s="84"/>
      <c r="HQ10" s="108"/>
      <c r="HR10" s="108"/>
      <c r="HS10" s="84"/>
      <c r="HT10" s="84"/>
      <c r="HU10" s="84"/>
      <c r="HV10" s="84"/>
      <c r="HW10" s="84"/>
      <c r="HX10" s="108"/>
      <c r="HY10" s="108"/>
      <c r="HZ10" s="84"/>
      <c r="IA10" s="84"/>
      <c r="IB10" s="84"/>
      <c r="IC10" s="84"/>
      <c r="ID10" s="84"/>
      <c r="IE10" s="108"/>
      <c r="IF10" s="108"/>
      <c r="IG10" s="84"/>
      <c r="IH10" s="84"/>
      <c r="II10" s="110"/>
      <c r="IJ10" s="84"/>
      <c r="IK10" s="84"/>
      <c r="IL10" s="108"/>
      <c r="IM10" s="108"/>
      <c r="IN10" s="84"/>
      <c r="IO10" s="84"/>
      <c r="IP10" s="84"/>
      <c r="IQ10" s="110"/>
      <c r="IR10" s="84"/>
      <c r="IS10" s="108"/>
      <c r="IT10" s="108"/>
      <c r="IU10" s="84"/>
      <c r="IV10" s="84"/>
      <c r="IW10" s="84"/>
      <c r="IX10" s="84"/>
      <c r="IY10" s="84"/>
      <c r="IZ10" s="108"/>
      <c r="JA10" s="108"/>
      <c r="JB10" s="110"/>
      <c r="JC10" s="110"/>
      <c r="JD10" s="84"/>
      <c r="JE10" s="84"/>
      <c r="JF10" s="84"/>
      <c r="JG10" s="108"/>
      <c r="JH10" s="108"/>
      <c r="JI10" s="84"/>
      <c r="JJ10" s="84"/>
      <c r="JK10" s="84"/>
      <c r="JL10" s="110"/>
      <c r="JM10" s="84"/>
      <c r="JN10" s="108"/>
      <c r="JO10" s="108"/>
      <c r="JP10" s="84"/>
      <c r="JQ10" s="84"/>
      <c r="JR10" s="84"/>
      <c r="JS10" s="84"/>
      <c r="JT10" s="84"/>
      <c r="JU10" s="108"/>
      <c r="JV10" s="108"/>
      <c r="JW10" s="84"/>
      <c r="JX10" s="84"/>
      <c r="JY10" s="84"/>
      <c r="JZ10" s="84"/>
      <c r="KA10" s="84"/>
      <c r="KB10" s="108"/>
      <c r="KC10" s="108"/>
      <c r="KD10" s="84"/>
      <c r="KE10" s="84"/>
      <c r="KF10" s="84"/>
      <c r="KG10" s="84"/>
      <c r="KH10" s="84"/>
      <c r="KI10" s="108"/>
      <c r="KJ10" s="108"/>
      <c r="KK10" s="84"/>
      <c r="KL10" s="84"/>
      <c r="KM10" s="84"/>
      <c r="KN10" s="84"/>
      <c r="KO10" s="84"/>
      <c r="KP10" s="108"/>
      <c r="KQ10" s="108"/>
      <c r="KR10" s="84"/>
      <c r="KS10" s="84"/>
      <c r="KT10" s="84"/>
      <c r="KU10" s="84"/>
      <c r="KV10" s="84"/>
      <c r="KW10" s="108"/>
      <c r="KX10" s="303"/>
    </row>
    <row r="11" spans="1:310" ht="15" customHeight="1">
      <c r="A11" s="112">
        <v>3</v>
      </c>
      <c r="B11" s="311" t="s">
        <v>113</v>
      </c>
      <c r="C11" s="83"/>
      <c r="D11" s="84"/>
      <c r="E11" s="84"/>
      <c r="F11" s="84"/>
      <c r="G11" s="84"/>
      <c r="H11" s="108"/>
      <c r="I11" s="108"/>
      <c r="J11" s="84"/>
      <c r="K11" s="84"/>
      <c r="L11" s="84"/>
      <c r="M11" s="84"/>
      <c r="N11" s="84"/>
      <c r="O11" s="108"/>
      <c r="P11" s="108"/>
      <c r="Q11" s="84"/>
      <c r="R11" s="84"/>
      <c r="S11" s="84"/>
      <c r="T11" s="84"/>
      <c r="U11" s="84"/>
      <c r="V11" s="108"/>
      <c r="W11" s="108"/>
      <c r="X11" s="109"/>
      <c r="Y11" s="109"/>
      <c r="Z11" s="109"/>
      <c r="AA11" s="109"/>
      <c r="AB11" s="109"/>
      <c r="AC11" s="108"/>
      <c r="AD11" s="108"/>
      <c r="AE11" s="84"/>
      <c r="AF11" s="84"/>
      <c r="AG11" s="84"/>
      <c r="AH11" s="84"/>
      <c r="AI11" s="84"/>
      <c r="AJ11" s="108"/>
      <c r="AK11" s="108"/>
      <c r="AL11" s="84"/>
      <c r="AM11" s="84"/>
      <c r="AN11" s="84"/>
      <c r="AO11" s="84"/>
      <c r="AP11" s="84"/>
      <c r="AQ11" s="108"/>
      <c r="AR11" s="108"/>
      <c r="AS11" s="109"/>
      <c r="AT11" s="109"/>
      <c r="AU11" s="109"/>
      <c r="AV11" s="109"/>
      <c r="AW11" s="109"/>
      <c r="AX11" s="108"/>
      <c r="AY11" s="108"/>
      <c r="AZ11" s="84"/>
      <c r="BA11" s="84"/>
      <c r="BB11" s="84"/>
      <c r="BC11" s="84"/>
      <c r="BD11" s="110"/>
      <c r="BE11" s="108"/>
      <c r="BF11" s="108"/>
      <c r="BG11" s="84"/>
      <c r="BH11" s="84"/>
      <c r="BI11" s="84"/>
      <c r="BJ11" s="110"/>
      <c r="BK11" s="110"/>
      <c r="BL11" s="108"/>
      <c r="BM11" s="108"/>
      <c r="BN11" s="109"/>
      <c r="BO11" s="109"/>
      <c r="BP11" s="109"/>
      <c r="BQ11" s="109"/>
      <c r="BR11" s="109"/>
      <c r="BS11" s="108"/>
      <c r="BT11" s="108"/>
      <c r="BU11" s="84"/>
      <c r="BV11" s="84"/>
      <c r="BW11" s="84"/>
      <c r="BX11" s="84"/>
      <c r="BY11" s="84"/>
      <c r="BZ11" s="108"/>
      <c r="CA11" s="108"/>
      <c r="CB11" s="84"/>
      <c r="CC11" s="84"/>
      <c r="CD11" s="84"/>
      <c r="CE11" s="84"/>
      <c r="CF11" s="84"/>
      <c r="CG11" s="108"/>
      <c r="CH11" s="108"/>
      <c r="CI11" s="109"/>
      <c r="CJ11" s="109"/>
      <c r="CK11" s="109"/>
      <c r="CL11" s="109"/>
      <c r="CM11" s="109"/>
      <c r="CN11" s="108"/>
      <c r="CO11" s="108"/>
      <c r="CP11" s="84"/>
      <c r="CQ11" s="84"/>
      <c r="CR11" s="84"/>
      <c r="CS11" s="84"/>
      <c r="CT11" s="84"/>
      <c r="CU11" s="108"/>
      <c r="CV11" s="108"/>
      <c r="CW11" s="84"/>
      <c r="CX11" s="84"/>
      <c r="CY11" s="84"/>
      <c r="CZ11" s="84"/>
      <c r="DA11" s="84"/>
      <c r="DB11" s="108"/>
      <c r="DC11" s="108"/>
      <c r="DD11" s="109"/>
      <c r="DE11" s="109"/>
      <c r="DF11" s="109"/>
      <c r="DG11" s="109"/>
      <c r="DH11" s="109"/>
      <c r="DI11" s="108"/>
      <c r="DJ11" s="108"/>
      <c r="DK11" s="110"/>
      <c r="DL11" s="110"/>
      <c r="DM11" s="110"/>
      <c r="DN11" s="110"/>
      <c r="DO11" s="110"/>
      <c r="DP11" s="108"/>
      <c r="DQ11" s="108"/>
      <c r="DR11" s="110"/>
      <c r="DS11" s="110"/>
      <c r="DT11" s="110"/>
      <c r="DU11" s="110"/>
      <c r="DV11" s="110"/>
      <c r="DW11" s="108"/>
      <c r="DX11" s="108"/>
      <c r="DY11" s="109"/>
      <c r="DZ11" s="109"/>
      <c r="EA11" s="109"/>
      <c r="EB11" s="109"/>
      <c r="EC11" s="109"/>
      <c r="ED11" s="108"/>
      <c r="EE11" s="108"/>
      <c r="EF11" s="84"/>
      <c r="EG11" s="84"/>
      <c r="EH11" s="84"/>
      <c r="EI11" s="84"/>
      <c r="EJ11" s="84"/>
      <c r="EK11" s="108"/>
      <c r="EL11" s="108"/>
      <c r="EM11" s="84"/>
      <c r="EN11" s="84"/>
      <c r="EO11" s="84"/>
      <c r="EP11" s="84"/>
      <c r="EQ11" s="84"/>
      <c r="ER11" s="108"/>
      <c r="ES11" s="108"/>
      <c r="ET11" s="109"/>
      <c r="EU11" s="109"/>
      <c r="EV11" s="109"/>
      <c r="EW11" s="109"/>
      <c r="EX11" s="109"/>
      <c r="EY11" s="108"/>
      <c r="EZ11" s="108"/>
      <c r="FA11" s="84"/>
      <c r="FB11" s="84"/>
      <c r="FC11" s="84"/>
      <c r="FD11" s="84"/>
      <c r="FE11" s="84"/>
      <c r="FF11" s="108"/>
      <c r="FG11" s="108"/>
      <c r="FH11" s="110"/>
      <c r="FI11" s="110"/>
      <c r="FJ11" s="110"/>
      <c r="FK11" s="110"/>
      <c r="FL11" s="110"/>
      <c r="FM11" s="108"/>
      <c r="FN11" s="108"/>
      <c r="FO11" s="84"/>
      <c r="FP11" s="84"/>
      <c r="FQ11" s="84"/>
      <c r="FR11" s="84"/>
      <c r="FS11" s="84"/>
      <c r="FT11" s="108"/>
      <c r="FU11" s="108"/>
      <c r="FV11" s="84"/>
      <c r="FW11" s="84"/>
      <c r="FX11" s="84"/>
      <c r="FY11" s="84"/>
      <c r="FZ11" s="84"/>
      <c r="GA11" s="108"/>
      <c r="GB11" s="108"/>
      <c r="GC11" s="84"/>
      <c r="GD11" s="84"/>
      <c r="GE11" s="84"/>
      <c r="GF11" s="84"/>
      <c r="GG11" s="84"/>
      <c r="GH11" s="108"/>
      <c r="GI11" s="108"/>
      <c r="GJ11" s="84"/>
      <c r="GK11" s="84"/>
      <c r="GL11" s="84"/>
      <c r="GM11" s="84"/>
      <c r="GN11" s="84"/>
      <c r="GO11" s="108"/>
      <c r="GP11" s="108"/>
      <c r="GQ11" s="84"/>
      <c r="GR11" s="110"/>
      <c r="GS11" s="84"/>
      <c r="GT11" s="84"/>
      <c r="GU11" s="84"/>
      <c r="GV11" s="108"/>
      <c r="GW11" s="108"/>
      <c r="GX11" s="110"/>
      <c r="GY11" s="110"/>
      <c r="GZ11" s="110"/>
      <c r="HA11" s="110"/>
      <c r="HB11" s="110"/>
      <c r="HC11" s="108"/>
      <c r="HD11" s="108"/>
      <c r="HE11" s="110"/>
      <c r="HF11" s="110"/>
      <c r="HG11" s="84"/>
      <c r="HH11" s="84"/>
      <c r="HI11" s="84"/>
      <c r="HJ11" s="108"/>
      <c r="HK11" s="108"/>
      <c r="HL11" s="84"/>
      <c r="HM11" s="84"/>
      <c r="HN11" s="84"/>
      <c r="HO11" s="84"/>
      <c r="HP11" s="84"/>
      <c r="HQ11" s="108"/>
      <c r="HR11" s="108"/>
      <c r="HS11" s="84"/>
      <c r="HT11" s="84"/>
      <c r="HU11" s="84"/>
      <c r="HV11" s="84"/>
      <c r="HW11" s="84"/>
      <c r="HX11" s="108"/>
      <c r="HY11" s="108"/>
      <c r="HZ11" s="84"/>
      <c r="IA11" s="84"/>
      <c r="IB11" s="84"/>
      <c r="IC11" s="84"/>
      <c r="ID11" s="84"/>
      <c r="IE11" s="108"/>
      <c r="IF11" s="108"/>
      <c r="IG11" s="84"/>
      <c r="IH11" s="84"/>
      <c r="II11" s="110"/>
      <c r="IJ11" s="84"/>
      <c r="IK11" s="84"/>
      <c r="IL11" s="108"/>
      <c r="IM11" s="108"/>
      <c r="IN11" s="84"/>
      <c r="IO11" s="84"/>
      <c r="IP11" s="84"/>
      <c r="IQ11" s="110"/>
      <c r="IR11" s="84"/>
      <c r="IS11" s="108"/>
      <c r="IT11" s="108"/>
      <c r="IU11" s="84"/>
      <c r="IV11" s="84"/>
      <c r="IW11" s="84"/>
      <c r="IX11" s="84"/>
      <c r="IY11" s="84"/>
      <c r="IZ11" s="108"/>
      <c r="JA11" s="108"/>
      <c r="JB11" s="110"/>
      <c r="JC11" s="110"/>
      <c r="JD11" s="84"/>
      <c r="JE11" s="84"/>
      <c r="JF11" s="84"/>
      <c r="JG11" s="108"/>
      <c r="JH11" s="108"/>
      <c r="JI11" s="84"/>
      <c r="JJ11" s="84"/>
      <c r="JK11" s="84"/>
      <c r="JL11" s="110"/>
      <c r="JM11" s="84"/>
      <c r="JN11" s="108"/>
      <c r="JO11" s="108"/>
      <c r="JP11" s="84"/>
      <c r="JQ11" s="84"/>
      <c r="JR11" s="84"/>
      <c r="JS11" s="84"/>
      <c r="JT11" s="84"/>
      <c r="JU11" s="108"/>
      <c r="JV11" s="108"/>
      <c r="JW11" s="84"/>
      <c r="JX11" s="84"/>
      <c r="JY11" s="84"/>
      <c r="JZ11" s="84"/>
      <c r="KA11" s="84"/>
      <c r="KB11" s="108"/>
      <c r="KC11" s="108"/>
      <c r="KD11" s="84"/>
      <c r="KE11" s="84"/>
      <c r="KF11" s="84"/>
      <c r="KG11" s="84"/>
      <c r="KH11" s="84"/>
      <c r="KI11" s="108"/>
      <c r="KJ11" s="108"/>
      <c r="KK11" s="84"/>
      <c r="KL11" s="84"/>
      <c r="KM11" s="84"/>
      <c r="KN11" s="84"/>
      <c r="KO11" s="84"/>
      <c r="KP11" s="108"/>
      <c r="KQ11" s="108"/>
      <c r="KR11" s="84"/>
      <c r="KS11" s="84"/>
      <c r="KT11" s="84"/>
      <c r="KU11" s="84"/>
      <c r="KV11" s="84"/>
      <c r="KW11" s="108"/>
      <c r="KX11" s="303"/>
    </row>
    <row r="12" spans="1:310" ht="15" customHeight="1">
      <c r="A12" s="112">
        <v>4</v>
      </c>
      <c r="B12" s="311" t="s">
        <v>114</v>
      </c>
      <c r="C12" s="83"/>
      <c r="D12" s="84"/>
      <c r="E12" s="84"/>
      <c r="F12" s="84"/>
      <c r="G12" s="84"/>
      <c r="H12" s="108"/>
      <c r="I12" s="108"/>
      <c r="J12" s="84"/>
      <c r="K12" s="84"/>
      <c r="L12" s="84"/>
      <c r="M12" s="84"/>
      <c r="N12" s="84"/>
      <c r="O12" s="108"/>
      <c r="P12" s="108"/>
      <c r="Q12" s="84"/>
      <c r="R12" s="84"/>
      <c r="S12" s="84"/>
      <c r="T12" s="84"/>
      <c r="U12" s="84"/>
      <c r="V12" s="108"/>
      <c r="W12" s="108"/>
      <c r="X12" s="109"/>
      <c r="Y12" s="109"/>
      <c r="Z12" s="109"/>
      <c r="AA12" s="109"/>
      <c r="AB12" s="109"/>
      <c r="AC12" s="108"/>
      <c r="AD12" s="108"/>
      <c r="AE12" s="84"/>
      <c r="AF12" s="84"/>
      <c r="AG12" s="84"/>
      <c r="AH12" s="84"/>
      <c r="AI12" s="84"/>
      <c r="AJ12" s="108"/>
      <c r="AK12" s="108"/>
      <c r="AL12" s="84"/>
      <c r="AM12" s="84"/>
      <c r="AN12" s="84"/>
      <c r="AO12" s="84"/>
      <c r="AP12" s="84"/>
      <c r="AQ12" s="108"/>
      <c r="AR12" s="108"/>
      <c r="AS12" s="109"/>
      <c r="AT12" s="109"/>
      <c r="AU12" s="109"/>
      <c r="AV12" s="109"/>
      <c r="AW12" s="109"/>
      <c r="AX12" s="108"/>
      <c r="AY12" s="108"/>
      <c r="AZ12" s="84"/>
      <c r="BA12" s="84"/>
      <c r="BB12" s="84"/>
      <c r="BC12" s="84"/>
      <c r="BD12" s="110"/>
      <c r="BE12" s="108"/>
      <c r="BF12" s="108"/>
      <c r="BG12" s="84"/>
      <c r="BH12" s="84"/>
      <c r="BI12" s="84"/>
      <c r="BJ12" s="110"/>
      <c r="BK12" s="110"/>
      <c r="BL12" s="108"/>
      <c r="BM12" s="108"/>
      <c r="BN12" s="109"/>
      <c r="BO12" s="109"/>
      <c r="BP12" s="109"/>
      <c r="BQ12" s="109"/>
      <c r="BR12" s="109"/>
      <c r="BS12" s="108"/>
      <c r="BT12" s="108"/>
      <c r="BU12" s="84"/>
      <c r="BV12" s="84"/>
      <c r="BW12" s="84"/>
      <c r="BX12" s="84"/>
      <c r="BY12" s="84"/>
      <c r="BZ12" s="108"/>
      <c r="CA12" s="108"/>
      <c r="CB12" s="84"/>
      <c r="CC12" s="84"/>
      <c r="CD12" s="84"/>
      <c r="CE12" s="84"/>
      <c r="CF12" s="84"/>
      <c r="CG12" s="108"/>
      <c r="CH12" s="108"/>
      <c r="CI12" s="109"/>
      <c r="CJ12" s="109"/>
      <c r="CK12" s="109"/>
      <c r="CL12" s="109"/>
      <c r="CM12" s="109"/>
      <c r="CN12" s="108"/>
      <c r="CO12" s="108"/>
      <c r="CP12" s="84"/>
      <c r="CQ12" s="84"/>
      <c r="CR12" s="84"/>
      <c r="CS12" s="84"/>
      <c r="CT12" s="84"/>
      <c r="CU12" s="108"/>
      <c r="CV12" s="108"/>
      <c r="CW12" s="84"/>
      <c r="CX12" s="84"/>
      <c r="CY12" s="84"/>
      <c r="CZ12" s="84"/>
      <c r="DA12" s="84"/>
      <c r="DB12" s="108"/>
      <c r="DC12" s="108"/>
      <c r="DD12" s="109"/>
      <c r="DE12" s="109"/>
      <c r="DF12" s="109"/>
      <c r="DG12" s="109"/>
      <c r="DH12" s="109"/>
      <c r="DI12" s="108"/>
      <c r="DJ12" s="108"/>
      <c r="DK12" s="110"/>
      <c r="DL12" s="110"/>
      <c r="DM12" s="110"/>
      <c r="DN12" s="110"/>
      <c r="DO12" s="110"/>
      <c r="DP12" s="108"/>
      <c r="DQ12" s="108"/>
      <c r="DR12" s="110"/>
      <c r="DS12" s="110"/>
      <c r="DT12" s="110"/>
      <c r="DU12" s="110"/>
      <c r="DV12" s="110"/>
      <c r="DW12" s="108"/>
      <c r="DX12" s="108"/>
      <c r="DY12" s="109"/>
      <c r="DZ12" s="109"/>
      <c r="EA12" s="109"/>
      <c r="EB12" s="109"/>
      <c r="EC12" s="109"/>
      <c r="ED12" s="108"/>
      <c r="EE12" s="108"/>
      <c r="EF12" s="84"/>
      <c r="EG12" s="84"/>
      <c r="EH12" s="84"/>
      <c r="EI12" s="84"/>
      <c r="EJ12" s="84"/>
      <c r="EK12" s="108"/>
      <c r="EL12" s="108"/>
      <c r="EM12" s="84"/>
      <c r="EN12" s="84"/>
      <c r="EO12" s="84"/>
      <c r="EP12" s="84"/>
      <c r="EQ12" s="84"/>
      <c r="ER12" s="108"/>
      <c r="ES12" s="108"/>
      <c r="ET12" s="109"/>
      <c r="EU12" s="109"/>
      <c r="EV12" s="109"/>
      <c r="EW12" s="109"/>
      <c r="EX12" s="109"/>
      <c r="EY12" s="108"/>
      <c r="EZ12" s="108"/>
      <c r="FA12" s="84"/>
      <c r="FB12" s="84"/>
      <c r="FC12" s="84"/>
      <c r="FD12" s="84"/>
      <c r="FE12" s="84"/>
      <c r="FF12" s="108"/>
      <c r="FG12" s="108"/>
      <c r="FH12" s="110"/>
      <c r="FI12" s="110"/>
      <c r="FJ12" s="110"/>
      <c r="FK12" s="110"/>
      <c r="FL12" s="110"/>
      <c r="FM12" s="108"/>
      <c r="FN12" s="108"/>
      <c r="FO12" s="84"/>
      <c r="FP12" s="84"/>
      <c r="FQ12" s="84"/>
      <c r="FR12" s="84"/>
      <c r="FS12" s="84"/>
      <c r="FT12" s="108"/>
      <c r="FU12" s="108"/>
      <c r="FV12" s="84"/>
      <c r="FW12" s="84"/>
      <c r="FX12" s="84"/>
      <c r="FY12" s="84"/>
      <c r="FZ12" s="84"/>
      <c r="GA12" s="108"/>
      <c r="GB12" s="108"/>
      <c r="GC12" s="84"/>
      <c r="GD12" s="84"/>
      <c r="GE12" s="84"/>
      <c r="GF12" s="84"/>
      <c r="GG12" s="84"/>
      <c r="GH12" s="108"/>
      <c r="GI12" s="108"/>
      <c r="GJ12" s="84"/>
      <c r="GK12" s="84"/>
      <c r="GL12" s="84"/>
      <c r="GM12" s="84"/>
      <c r="GN12" s="84"/>
      <c r="GO12" s="108"/>
      <c r="GP12" s="108"/>
      <c r="GQ12" s="84"/>
      <c r="GR12" s="110"/>
      <c r="GS12" s="84"/>
      <c r="GT12" s="84"/>
      <c r="GU12" s="84"/>
      <c r="GV12" s="108"/>
      <c r="GW12" s="108"/>
      <c r="GX12" s="110"/>
      <c r="GY12" s="110"/>
      <c r="GZ12" s="110"/>
      <c r="HA12" s="110"/>
      <c r="HB12" s="110"/>
      <c r="HC12" s="108"/>
      <c r="HD12" s="108"/>
      <c r="HE12" s="110"/>
      <c r="HF12" s="110"/>
      <c r="HG12" s="84"/>
      <c r="HH12" s="84"/>
      <c r="HI12" s="84"/>
      <c r="HJ12" s="108"/>
      <c r="HK12" s="108"/>
      <c r="HL12" s="84"/>
      <c r="HM12" s="84"/>
      <c r="HN12" s="84"/>
      <c r="HO12" s="84"/>
      <c r="HP12" s="84"/>
      <c r="HQ12" s="108"/>
      <c r="HR12" s="108"/>
      <c r="HS12" s="84"/>
      <c r="HT12" s="84"/>
      <c r="HU12" s="84"/>
      <c r="HV12" s="84"/>
      <c r="HW12" s="84"/>
      <c r="HX12" s="108"/>
      <c r="HY12" s="108"/>
      <c r="HZ12" s="84"/>
      <c r="IA12" s="84"/>
      <c r="IB12" s="84"/>
      <c r="IC12" s="84"/>
      <c r="ID12" s="84"/>
      <c r="IE12" s="108"/>
      <c r="IF12" s="108"/>
      <c r="IG12" s="84"/>
      <c r="IH12" s="84"/>
      <c r="II12" s="110"/>
      <c r="IJ12" s="84"/>
      <c r="IK12" s="84"/>
      <c r="IL12" s="108"/>
      <c r="IM12" s="108"/>
      <c r="IN12" s="84"/>
      <c r="IO12" s="84"/>
      <c r="IP12" s="84"/>
      <c r="IQ12" s="110"/>
      <c r="IR12" s="84"/>
      <c r="IS12" s="108"/>
      <c r="IT12" s="108"/>
      <c r="IU12" s="84"/>
      <c r="IV12" s="84"/>
      <c r="IW12" s="84"/>
      <c r="IX12" s="84"/>
      <c r="IY12" s="84"/>
      <c r="IZ12" s="108"/>
      <c r="JA12" s="108"/>
      <c r="JB12" s="110"/>
      <c r="JC12" s="110"/>
      <c r="JD12" s="84"/>
      <c r="JE12" s="84"/>
      <c r="JF12" s="84"/>
      <c r="JG12" s="108"/>
      <c r="JH12" s="108"/>
      <c r="JI12" s="84"/>
      <c r="JJ12" s="84"/>
      <c r="JK12" s="84"/>
      <c r="JL12" s="110"/>
      <c r="JM12" s="84"/>
      <c r="JN12" s="108"/>
      <c r="JO12" s="108"/>
      <c r="JP12" s="84"/>
      <c r="JQ12" s="84"/>
      <c r="JR12" s="84"/>
      <c r="JS12" s="84"/>
      <c r="JT12" s="84"/>
      <c r="JU12" s="108"/>
      <c r="JV12" s="108"/>
      <c r="JW12" s="84"/>
      <c r="JX12" s="84"/>
      <c r="JY12" s="84"/>
      <c r="JZ12" s="84"/>
      <c r="KA12" s="84"/>
      <c r="KB12" s="108"/>
      <c r="KC12" s="108"/>
      <c r="KD12" s="84"/>
      <c r="KE12" s="84"/>
      <c r="KF12" s="84"/>
      <c r="KG12" s="84"/>
      <c r="KH12" s="84"/>
      <c r="KI12" s="108"/>
      <c r="KJ12" s="108"/>
      <c r="KK12" s="84"/>
      <c r="KL12" s="84"/>
      <c r="KM12" s="84"/>
      <c r="KN12" s="84"/>
      <c r="KO12" s="84"/>
      <c r="KP12" s="108"/>
      <c r="KQ12" s="108"/>
      <c r="KR12" s="84"/>
      <c r="KS12" s="84"/>
      <c r="KT12" s="84"/>
      <c r="KU12" s="84"/>
      <c r="KV12" s="84"/>
      <c r="KW12" s="108"/>
      <c r="KX12" s="303"/>
    </row>
    <row r="13" spans="1:310" ht="15" customHeight="1">
      <c r="A13" s="112">
        <v>5</v>
      </c>
      <c r="B13" s="311" t="s">
        <v>115</v>
      </c>
      <c r="C13" s="83"/>
      <c r="D13" s="84"/>
      <c r="E13" s="84"/>
      <c r="F13" s="84"/>
      <c r="G13" s="84"/>
      <c r="H13" s="108"/>
      <c r="I13" s="108"/>
      <c r="J13" s="84"/>
      <c r="K13" s="84"/>
      <c r="L13" s="84"/>
      <c r="M13" s="84"/>
      <c r="N13" s="84"/>
      <c r="O13" s="108"/>
      <c r="P13" s="108"/>
      <c r="Q13" s="84"/>
      <c r="R13" s="84"/>
      <c r="S13" s="84"/>
      <c r="T13" s="84"/>
      <c r="U13" s="84"/>
      <c r="V13" s="108"/>
      <c r="W13" s="108"/>
      <c r="X13" s="109"/>
      <c r="Y13" s="109"/>
      <c r="Z13" s="109"/>
      <c r="AA13" s="109"/>
      <c r="AB13" s="109"/>
      <c r="AC13" s="108"/>
      <c r="AD13" s="108"/>
      <c r="AE13" s="84"/>
      <c r="AF13" s="84"/>
      <c r="AG13" s="84"/>
      <c r="AH13" s="84"/>
      <c r="AI13" s="84"/>
      <c r="AJ13" s="108"/>
      <c r="AK13" s="108"/>
      <c r="AL13" s="84"/>
      <c r="AM13" s="84"/>
      <c r="AN13" s="84"/>
      <c r="AO13" s="84"/>
      <c r="AP13" s="84"/>
      <c r="AQ13" s="108"/>
      <c r="AR13" s="108"/>
      <c r="AS13" s="109"/>
      <c r="AT13" s="109"/>
      <c r="AU13" s="109"/>
      <c r="AV13" s="109"/>
      <c r="AW13" s="109"/>
      <c r="AX13" s="108"/>
      <c r="AY13" s="108"/>
      <c r="AZ13" s="84"/>
      <c r="BA13" s="84"/>
      <c r="BB13" s="84"/>
      <c r="BC13" s="84"/>
      <c r="BD13" s="110"/>
      <c r="BE13" s="108"/>
      <c r="BF13" s="108"/>
      <c r="BG13" s="84"/>
      <c r="BH13" s="84"/>
      <c r="BI13" s="84"/>
      <c r="BJ13" s="110"/>
      <c r="BK13" s="110"/>
      <c r="BL13" s="108"/>
      <c r="BM13" s="108"/>
      <c r="BN13" s="109"/>
      <c r="BO13" s="109"/>
      <c r="BP13" s="109"/>
      <c r="BQ13" s="109"/>
      <c r="BR13" s="109"/>
      <c r="BS13" s="108"/>
      <c r="BT13" s="108"/>
      <c r="BU13" s="84"/>
      <c r="BV13" s="84"/>
      <c r="BW13" s="84"/>
      <c r="BX13" s="84"/>
      <c r="BY13" s="84"/>
      <c r="BZ13" s="108"/>
      <c r="CA13" s="108"/>
      <c r="CB13" s="84"/>
      <c r="CC13" s="84"/>
      <c r="CD13" s="84"/>
      <c r="CE13" s="84"/>
      <c r="CF13" s="84"/>
      <c r="CG13" s="108"/>
      <c r="CH13" s="108"/>
      <c r="CI13" s="109"/>
      <c r="CJ13" s="109"/>
      <c r="CK13" s="109"/>
      <c r="CL13" s="109"/>
      <c r="CM13" s="109"/>
      <c r="CN13" s="108"/>
      <c r="CO13" s="108"/>
      <c r="CP13" s="84"/>
      <c r="CQ13" s="84"/>
      <c r="CR13" s="84"/>
      <c r="CS13" s="84"/>
      <c r="CT13" s="84"/>
      <c r="CU13" s="108"/>
      <c r="CV13" s="108"/>
      <c r="CW13" s="84"/>
      <c r="CX13" s="84"/>
      <c r="CY13" s="84"/>
      <c r="CZ13" s="84"/>
      <c r="DA13" s="84"/>
      <c r="DB13" s="108"/>
      <c r="DC13" s="108"/>
      <c r="DD13" s="109"/>
      <c r="DE13" s="109"/>
      <c r="DF13" s="109"/>
      <c r="DG13" s="109"/>
      <c r="DH13" s="109"/>
      <c r="DI13" s="108"/>
      <c r="DJ13" s="108"/>
      <c r="DK13" s="110"/>
      <c r="DL13" s="110"/>
      <c r="DM13" s="110"/>
      <c r="DN13" s="110"/>
      <c r="DO13" s="110"/>
      <c r="DP13" s="108"/>
      <c r="DQ13" s="108"/>
      <c r="DR13" s="110"/>
      <c r="DS13" s="110"/>
      <c r="DT13" s="110"/>
      <c r="DU13" s="110"/>
      <c r="DV13" s="110"/>
      <c r="DW13" s="108"/>
      <c r="DX13" s="108"/>
      <c r="DY13" s="109"/>
      <c r="DZ13" s="109"/>
      <c r="EA13" s="109"/>
      <c r="EB13" s="109"/>
      <c r="EC13" s="109"/>
      <c r="ED13" s="108"/>
      <c r="EE13" s="108"/>
      <c r="EF13" s="84"/>
      <c r="EG13" s="84"/>
      <c r="EH13" s="84"/>
      <c r="EI13" s="84"/>
      <c r="EJ13" s="84"/>
      <c r="EK13" s="108"/>
      <c r="EL13" s="108"/>
      <c r="EM13" s="84"/>
      <c r="EN13" s="84"/>
      <c r="EO13" s="84"/>
      <c r="EP13" s="84"/>
      <c r="EQ13" s="84"/>
      <c r="ER13" s="108"/>
      <c r="ES13" s="108"/>
      <c r="ET13" s="109"/>
      <c r="EU13" s="109"/>
      <c r="EV13" s="109"/>
      <c r="EW13" s="109"/>
      <c r="EX13" s="109"/>
      <c r="EY13" s="108"/>
      <c r="EZ13" s="108"/>
      <c r="FA13" s="84"/>
      <c r="FB13" s="84"/>
      <c r="FC13" s="84"/>
      <c r="FD13" s="84"/>
      <c r="FE13" s="84"/>
      <c r="FF13" s="108"/>
      <c r="FG13" s="108"/>
      <c r="FH13" s="110"/>
      <c r="FI13" s="110"/>
      <c r="FJ13" s="110"/>
      <c r="FK13" s="110"/>
      <c r="FL13" s="110"/>
      <c r="FM13" s="108"/>
      <c r="FN13" s="108"/>
      <c r="FO13" s="84"/>
      <c r="FP13" s="84"/>
      <c r="FQ13" s="84"/>
      <c r="FR13" s="84"/>
      <c r="FS13" s="84"/>
      <c r="FT13" s="108"/>
      <c r="FU13" s="108"/>
      <c r="FV13" s="84"/>
      <c r="FW13" s="84"/>
      <c r="FX13" s="84"/>
      <c r="FY13" s="84"/>
      <c r="FZ13" s="84"/>
      <c r="GA13" s="108"/>
      <c r="GB13" s="108"/>
      <c r="GC13" s="84"/>
      <c r="GD13" s="84"/>
      <c r="GE13" s="84"/>
      <c r="GF13" s="84"/>
      <c r="GG13" s="84"/>
      <c r="GH13" s="108"/>
      <c r="GI13" s="108"/>
      <c r="GJ13" s="84"/>
      <c r="GK13" s="84"/>
      <c r="GL13" s="84"/>
      <c r="GM13" s="84"/>
      <c r="GN13" s="84"/>
      <c r="GO13" s="108"/>
      <c r="GP13" s="108"/>
      <c r="GQ13" s="84"/>
      <c r="GR13" s="110"/>
      <c r="GS13" s="84"/>
      <c r="GT13" s="84"/>
      <c r="GU13" s="84"/>
      <c r="GV13" s="108"/>
      <c r="GW13" s="108"/>
      <c r="GX13" s="110"/>
      <c r="GY13" s="110"/>
      <c r="GZ13" s="110"/>
      <c r="HA13" s="110"/>
      <c r="HB13" s="110"/>
      <c r="HC13" s="108"/>
      <c r="HD13" s="108"/>
      <c r="HE13" s="110"/>
      <c r="HF13" s="110"/>
      <c r="HG13" s="84"/>
      <c r="HH13" s="84"/>
      <c r="HI13" s="84"/>
      <c r="HJ13" s="108"/>
      <c r="HK13" s="108"/>
      <c r="HL13" s="84"/>
      <c r="HM13" s="84"/>
      <c r="HN13" s="84"/>
      <c r="HO13" s="84"/>
      <c r="HP13" s="84"/>
      <c r="HQ13" s="108"/>
      <c r="HR13" s="108"/>
      <c r="HS13" s="84"/>
      <c r="HT13" s="84"/>
      <c r="HU13" s="84"/>
      <c r="HV13" s="84"/>
      <c r="HW13" s="84"/>
      <c r="HX13" s="108"/>
      <c r="HY13" s="108"/>
      <c r="HZ13" s="84"/>
      <c r="IA13" s="84"/>
      <c r="IB13" s="84"/>
      <c r="IC13" s="84"/>
      <c r="ID13" s="84"/>
      <c r="IE13" s="108"/>
      <c r="IF13" s="108"/>
      <c r="IG13" s="84"/>
      <c r="IH13" s="84"/>
      <c r="II13" s="110"/>
      <c r="IJ13" s="84"/>
      <c r="IK13" s="84"/>
      <c r="IL13" s="108"/>
      <c r="IM13" s="108"/>
      <c r="IN13" s="84"/>
      <c r="IO13" s="84"/>
      <c r="IP13" s="84"/>
      <c r="IQ13" s="110"/>
      <c r="IR13" s="84"/>
      <c r="IS13" s="108"/>
      <c r="IT13" s="108"/>
      <c r="IU13" s="84"/>
      <c r="IV13" s="84"/>
      <c r="IW13" s="84"/>
      <c r="IX13" s="84"/>
      <c r="IY13" s="84"/>
      <c r="IZ13" s="108"/>
      <c r="JA13" s="108"/>
      <c r="JB13" s="110"/>
      <c r="JC13" s="110"/>
      <c r="JD13" s="84"/>
      <c r="JE13" s="84"/>
      <c r="JF13" s="84"/>
      <c r="JG13" s="108"/>
      <c r="JH13" s="108"/>
      <c r="JI13" s="84"/>
      <c r="JJ13" s="84"/>
      <c r="JK13" s="84"/>
      <c r="JL13" s="110"/>
      <c r="JM13" s="84"/>
      <c r="JN13" s="108"/>
      <c r="JO13" s="108"/>
      <c r="JP13" s="84"/>
      <c r="JQ13" s="84"/>
      <c r="JR13" s="84"/>
      <c r="JS13" s="84"/>
      <c r="JT13" s="84"/>
      <c r="JU13" s="108"/>
      <c r="JV13" s="108"/>
      <c r="JW13" s="84"/>
      <c r="JX13" s="84"/>
      <c r="JY13" s="84"/>
      <c r="JZ13" s="84"/>
      <c r="KA13" s="84"/>
      <c r="KB13" s="108"/>
      <c r="KC13" s="108"/>
      <c r="KD13" s="84"/>
      <c r="KE13" s="84"/>
      <c r="KF13" s="84"/>
      <c r="KG13" s="84"/>
      <c r="KH13" s="84"/>
      <c r="KI13" s="108"/>
      <c r="KJ13" s="108"/>
      <c r="KK13" s="84"/>
      <c r="KL13" s="84"/>
      <c r="KM13" s="84"/>
      <c r="KN13" s="84"/>
      <c r="KO13" s="84"/>
      <c r="KP13" s="108"/>
      <c r="KQ13" s="108"/>
      <c r="KR13" s="84"/>
      <c r="KS13" s="84"/>
      <c r="KT13" s="84"/>
      <c r="KU13" s="84"/>
      <c r="KV13" s="84"/>
      <c r="KW13" s="108"/>
      <c r="KX13" s="303"/>
    </row>
    <row r="14" spans="1:310" ht="15" customHeight="1">
      <c r="A14" s="112">
        <v>6</v>
      </c>
      <c r="B14" s="311" t="s">
        <v>116</v>
      </c>
      <c r="C14" s="83"/>
      <c r="D14" s="84"/>
      <c r="E14" s="84"/>
      <c r="F14" s="84"/>
      <c r="G14" s="84"/>
      <c r="H14" s="108"/>
      <c r="I14" s="108"/>
      <c r="J14" s="84"/>
      <c r="K14" s="84"/>
      <c r="L14" s="84"/>
      <c r="M14" s="84"/>
      <c r="N14" s="84"/>
      <c r="O14" s="108"/>
      <c r="P14" s="108"/>
      <c r="Q14" s="84"/>
      <c r="R14" s="84"/>
      <c r="S14" s="84"/>
      <c r="T14" s="84"/>
      <c r="U14" s="84"/>
      <c r="V14" s="108"/>
      <c r="W14" s="108"/>
      <c r="X14" s="109"/>
      <c r="Y14" s="109"/>
      <c r="Z14" s="109"/>
      <c r="AA14" s="109"/>
      <c r="AB14" s="109"/>
      <c r="AC14" s="108"/>
      <c r="AD14" s="108"/>
      <c r="AE14" s="84"/>
      <c r="AF14" s="84"/>
      <c r="AG14" s="84"/>
      <c r="AH14" s="84"/>
      <c r="AI14" s="84"/>
      <c r="AJ14" s="108"/>
      <c r="AK14" s="108"/>
      <c r="AL14" s="84"/>
      <c r="AM14" s="84"/>
      <c r="AN14" s="84"/>
      <c r="AO14" s="84"/>
      <c r="AP14" s="84"/>
      <c r="AQ14" s="108"/>
      <c r="AR14" s="108"/>
      <c r="AS14" s="109"/>
      <c r="AT14" s="109"/>
      <c r="AU14" s="109"/>
      <c r="AV14" s="109"/>
      <c r="AW14" s="109"/>
      <c r="AX14" s="108"/>
      <c r="AY14" s="108"/>
      <c r="AZ14" s="84"/>
      <c r="BA14" s="84"/>
      <c r="BB14" s="84"/>
      <c r="BC14" s="84"/>
      <c r="BD14" s="110"/>
      <c r="BE14" s="108"/>
      <c r="BF14" s="108"/>
      <c r="BG14" s="84"/>
      <c r="BH14" s="84"/>
      <c r="BI14" s="84"/>
      <c r="BJ14" s="110"/>
      <c r="BK14" s="110"/>
      <c r="BL14" s="108"/>
      <c r="BM14" s="108"/>
      <c r="BN14" s="109"/>
      <c r="BO14" s="109"/>
      <c r="BP14" s="109"/>
      <c r="BQ14" s="109"/>
      <c r="BR14" s="109"/>
      <c r="BS14" s="108"/>
      <c r="BT14" s="108"/>
      <c r="BU14" s="84"/>
      <c r="BV14" s="84"/>
      <c r="BW14" s="84"/>
      <c r="BX14" s="84"/>
      <c r="BY14" s="84"/>
      <c r="BZ14" s="108"/>
      <c r="CA14" s="108"/>
      <c r="CB14" s="84"/>
      <c r="CC14" s="84"/>
      <c r="CD14" s="84"/>
      <c r="CE14" s="84"/>
      <c r="CF14" s="84"/>
      <c r="CG14" s="108"/>
      <c r="CH14" s="108"/>
      <c r="CI14" s="109"/>
      <c r="CJ14" s="109"/>
      <c r="CK14" s="109"/>
      <c r="CL14" s="109"/>
      <c r="CM14" s="109"/>
      <c r="CN14" s="108"/>
      <c r="CO14" s="108"/>
      <c r="CP14" s="84"/>
      <c r="CQ14" s="84"/>
      <c r="CR14" s="84"/>
      <c r="CS14" s="84"/>
      <c r="CT14" s="84"/>
      <c r="CU14" s="108"/>
      <c r="CV14" s="108"/>
      <c r="CW14" s="84"/>
      <c r="CX14" s="84"/>
      <c r="CY14" s="84"/>
      <c r="CZ14" s="84"/>
      <c r="DA14" s="84"/>
      <c r="DB14" s="108"/>
      <c r="DC14" s="108"/>
      <c r="DD14" s="109"/>
      <c r="DE14" s="109"/>
      <c r="DF14" s="109"/>
      <c r="DG14" s="109"/>
      <c r="DH14" s="109"/>
      <c r="DI14" s="108"/>
      <c r="DJ14" s="108"/>
      <c r="DK14" s="110"/>
      <c r="DL14" s="110"/>
      <c r="DM14" s="110"/>
      <c r="DN14" s="110"/>
      <c r="DO14" s="110"/>
      <c r="DP14" s="108"/>
      <c r="DQ14" s="108"/>
      <c r="DR14" s="110"/>
      <c r="DS14" s="110"/>
      <c r="DT14" s="110"/>
      <c r="DU14" s="110"/>
      <c r="DV14" s="110"/>
      <c r="DW14" s="108"/>
      <c r="DX14" s="108"/>
      <c r="DY14" s="109"/>
      <c r="DZ14" s="109"/>
      <c r="EA14" s="109"/>
      <c r="EB14" s="109"/>
      <c r="EC14" s="109"/>
      <c r="ED14" s="108"/>
      <c r="EE14" s="108"/>
      <c r="EF14" s="84"/>
      <c r="EG14" s="84"/>
      <c r="EH14" s="84"/>
      <c r="EI14" s="84"/>
      <c r="EJ14" s="84"/>
      <c r="EK14" s="108"/>
      <c r="EL14" s="108"/>
      <c r="EM14" s="84"/>
      <c r="EN14" s="84"/>
      <c r="EO14" s="84"/>
      <c r="EP14" s="84"/>
      <c r="EQ14" s="84"/>
      <c r="ER14" s="108"/>
      <c r="ES14" s="108"/>
      <c r="ET14" s="109"/>
      <c r="EU14" s="109"/>
      <c r="EV14" s="109"/>
      <c r="EW14" s="109"/>
      <c r="EX14" s="109"/>
      <c r="EY14" s="108"/>
      <c r="EZ14" s="108"/>
      <c r="FA14" s="84"/>
      <c r="FB14" s="84"/>
      <c r="FC14" s="84"/>
      <c r="FD14" s="84"/>
      <c r="FE14" s="84"/>
      <c r="FF14" s="108"/>
      <c r="FG14" s="108"/>
      <c r="FH14" s="110"/>
      <c r="FI14" s="110"/>
      <c r="FJ14" s="110"/>
      <c r="FK14" s="110"/>
      <c r="FL14" s="110"/>
      <c r="FM14" s="108"/>
      <c r="FN14" s="108"/>
      <c r="FO14" s="84"/>
      <c r="FP14" s="84"/>
      <c r="FQ14" s="84"/>
      <c r="FR14" s="84"/>
      <c r="FS14" s="84"/>
      <c r="FT14" s="108"/>
      <c r="FU14" s="108"/>
      <c r="FV14" s="84"/>
      <c r="FW14" s="84"/>
      <c r="FX14" s="84"/>
      <c r="FY14" s="84"/>
      <c r="FZ14" s="84"/>
      <c r="GA14" s="108"/>
      <c r="GB14" s="108"/>
      <c r="GC14" s="84"/>
      <c r="GD14" s="84"/>
      <c r="GE14" s="84"/>
      <c r="GF14" s="84"/>
      <c r="GG14" s="84"/>
      <c r="GH14" s="108"/>
      <c r="GI14" s="108"/>
      <c r="GJ14" s="84"/>
      <c r="GK14" s="84"/>
      <c r="GL14" s="84"/>
      <c r="GM14" s="84"/>
      <c r="GN14" s="84"/>
      <c r="GO14" s="108"/>
      <c r="GP14" s="108"/>
      <c r="GQ14" s="84"/>
      <c r="GR14" s="110"/>
      <c r="GS14" s="84"/>
      <c r="GT14" s="84"/>
      <c r="GU14" s="84"/>
      <c r="GV14" s="108"/>
      <c r="GW14" s="108"/>
      <c r="GX14" s="110"/>
      <c r="GY14" s="110"/>
      <c r="GZ14" s="110"/>
      <c r="HA14" s="110"/>
      <c r="HB14" s="110"/>
      <c r="HC14" s="108"/>
      <c r="HD14" s="108"/>
      <c r="HE14" s="110"/>
      <c r="HF14" s="110"/>
      <c r="HG14" s="84"/>
      <c r="HH14" s="84"/>
      <c r="HI14" s="84"/>
      <c r="HJ14" s="108"/>
      <c r="HK14" s="108"/>
      <c r="HL14" s="84"/>
      <c r="HM14" s="84"/>
      <c r="HN14" s="84"/>
      <c r="HO14" s="84"/>
      <c r="HP14" s="84"/>
      <c r="HQ14" s="108"/>
      <c r="HR14" s="108"/>
      <c r="HS14" s="84"/>
      <c r="HT14" s="84"/>
      <c r="HU14" s="84"/>
      <c r="HV14" s="84"/>
      <c r="HW14" s="84"/>
      <c r="HX14" s="108"/>
      <c r="HY14" s="108"/>
      <c r="HZ14" s="84"/>
      <c r="IA14" s="84"/>
      <c r="IB14" s="84"/>
      <c r="IC14" s="84"/>
      <c r="ID14" s="84"/>
      <c r="IE14" s="108"/>
      <c r="IF14" s="108"/>
      <c r="IG14" s="84"/>
      <c r="IH14" s="84"/>
      <c r="II14" s="110"/>
      <c r="IJ14" s="84"/>
      <c r="IK14" s="84"/>
      <c r="IL14" s="108"/>
      <c r="IM14" s="108"/>
      <c r="IN14" s="84"/>
      <c r="IO14" s="84"/>
      <c r="IP14" s="84"/>
      <c r="IQ14" s="110"/>
      <c r="IR14" s="84"/>
      <c r="IS14" s="108"/>
      <c r="IT14" s="108"/>
      <c r="IU14" s="84"/>
      <c r="IV14" s="84"/>
      <c r="IW14" s="84"/>
      <c r="IX14" s="84"/>
      <c r="IY14" s="84"/>
      <c r="IZ14" s="108"/>
      <c r="JA14" s="108"/>
      <c r="JB14" s="110"/>
      <c r="JC14" s="110"/>
      <c r="JD14" s="84"/>
      <c r="JE14" s="84"/>
      <c r="JF14" s="84"/>
      <c r="JG14" s="108"/>
      <c r="JH14" s="108"/>
      <c r="JI14" s="84"/>
      <c r="JJ14" s="84"/>
      <c r="JK14" s="84"/>
      <c r="JL14" s="110"/>
      <c r="JM14" s="84"/>
      <c r="JN14" s="108"/>
      <c r="JO14" s="108"/>
      <c r="JP14" s="84"/>
      <c r="JQ14" s="84"/>
      <c r="JR14" s="84"/>
      <c r="JS14" s="84"/>
      <c r="JT14" s="84"/>
      <c r="JU14" s="108"/>
      <c r="JV14" s="108"/>
      <c r="JW14" s="84"/>
      <c r="JX14" s="84"/>
      <c r="JY14" s="84"/>
      <c r="JZ14" s="84"/>
      <c r="KA14" s="84"/>
      <c r="KB14" s="108"/>
      <c r="KC14" s="108"/>
      <c r="KD14" s="84"/>
      <c r="KE14" s="84"/>
      <c r="KF14" s="84"/>
      <c r="KG14" s="84"/>
      <c r="KH14" s="84"/>
      <c r="KI14" s="108"/>
      <c r="KJ14" s="108"/>
      <c r="KK14" s="84"/>
      <c r="KL14" s="84"/>
      <c r="KM14" s="84"/>
      <c r="KN14" s="84"/>
      <c r="KO14" s="84"/>
      <c r="KP14" s="108"/>
      <c r="KQ14" s="108"/>
      <c r="KR14" s="84"/>
      <c r="KS14" s="84"/>
      <c r="KT14" s="84"/>
      <c r="KU14" s="84"/>
      <c r="KV14" s="84"/>
      <c r="KW14" s="108"/>
      <c r="KX14" s="303"/>
    </row>
    <row r="15" spans="1:310" ht="15" customHeight="1">
      <c r="A15" s="112">
        <v>7</v>
      </c>
      <c r="B15" s="311" t="s">
        <v>117</v>
      </c>
      <c r="C15" s="83"/>
      <c r="D15" s="84"/>
      <c r="E15" s="84"/>
      <c r="F15" s="84"/>
      <c r="G15" s="84"/>
      <c r="H15" s="108"/>
      <c r="I15" s="108"/>
      <c r="J15" s="84"/>
      <c r="K15" s="84"/>
      <c r="L15" s="84"/>
      <c r="M15" s="84"/>
      <c r="N15" s="84"/>
      <c r="O15" s="108"/>
      <c r="P15" s="108"/>
      <c r="Q15" s="84"/>
      <c r="R15" s="84"/>
      <c r="S15" s="84"/>
      <c r="T15" s="84"/>
      <c r="U15" s="84"/>
      <c r="V15" s="108"/>
      <c r="W15" s="108"/>
      <c r="X15" s="109"/>
      <c r="Y15" s="109"/>
      <c r="Z15" s="109"/>
      <c r="AA15" s="109"/>
      <c r="AB15" s="109"/>
      <c r="AC15" s="108"/>
      <c r="AD15" s="108"/>
      <c r="AE15" s="84"/>
      <c r="AF15" s="84"/>
      <c r="AG15" s="84"/>
      <c r="AH15" s="84"/>
      <c r="AI15" s="84"/>
      <c r="AJ15" s="108"/>
      <c r="AK15" s="108"/>
      <c r="AL15" s="84"/>
      <c r="AM15" s="84"/>
      <c r="AN15" s="84"/>
      <c r="AO15" s="84"/>
      <c r="AP15" s="84"/>
      <c r="AQ15" s="108"/>
      <c r="AR15" s="108"/>
      <c r="AS15" s="109"/>
      <c r="AT15" s="109"/>
      <c r="AU15" s="109"/>
      <c r="AV15" s="109"/>
      <c r="AW15" s="109"/>
      <c r="AX15" s="108"/>
      <c r="AY15" s="108"/>
      <c r="AZ15" s="84"/>
      <c r="BA15" s="84"/>
      <c r="BB15" s="84"/>
      <c r="BC15" s="84"/>
      <c r="BD15" s="110"/>
      <c r="BE15" s="108"/>
      <c r="BF15" s="108"/>
      <c r="BG15" s="84"/>
      <c r="BH15" s="84"/>
      <c r="BI15" s="84"/>
      <c r="BJ15" s="110"/>
      <c r="BK15" s="110"/>
      <c r="BL15" s="108"/>
      <c r="BM15" s="108"/>
      <c r="BN15" s="109"/>
      <c r="BO15" s="109"/>
      <c r="BP15" s="109"/>
      <c r="BQ15" s="109"/>
      <c r="BR15" s="109"/>
      <c r="BS15" s="108"/>
      <c r="BT15" s="108"/>
      <c r="BU15" s="84"/>
      <c r="BV15" s="84"/>
      <c r="BW15" s="84"/>
      <c r="BX15" s="84"/>
      <c r="BY15" s="84"/>
      <c r="BZ15" s="108"/>
      <c r="CA15" s="108"/>
      <c r="CB15" s="84"/>
      <c r="CC15" s="84"/>
      <c r="CD15" s="84"/>
      <c r="CE15" s="84"/>
      <c r="CF15" s="84"/>
      <c r="CG15" s="108"/>
      <c r="CH15" s="108"/>
      <c r="CI15" s="109"/>
      <c r="CJ15" s="109"/>
      <c r="CK15" s="109"/>
      <c r="CL15" s="109"/>
      <c r="CM15" s="109"/>
      <c r="CN15" s="108"/>
      <c r="CO15" s="108"/>
      <c r="CP15" s="84"/>
      <c r="CQ15" s="84"/>
      <c r="CR15" s="84"/>
      <c r="CS15" s="84"/>
      <c r="CT15" s="84"/>
      <c r="CU15" s="108"/>
      <c r="CV15" s="108"/>
      <c r="CW15" s="84"/>
      <c r="CX15" s="84"/>
      <c r="CY15" s="84"/>
      <c r="CZ15" s="84"/>
      <c r="DA15" s="84"/>
      <c r="DB15" s="108"/>
      <c r="DC15" s="108"/>
      <c r="DD15" s="109"/>
      <c r="DE15" s="109"/>
      <c r="DF15" s="109"/>
      <c r="DG15" s="109"/>
      <c r="DH15" s="109"/>
      <c r="DI15" s="108"/>
      <c r="DJ15" s="108"/>
      <c r="DK15" s="110"/>
      <c r="DL15" s="110"/>
      <c r="DM15" s="110"/>
      <c r="DN15" s="110"/>
      <c r="DO15" s="110"/>
      <c r="DP15" s="108"/>
      <c r="DQ15" s="108"/>
      <c r="DR15" s="110"/>
      <c r="DS15" s="110"/>
      <c r="DT15" s="110"/>
      <c r="DU15" s="110"/>
      <c r="DV15" s="110"/>
      <c r="DW15" s="108"/>
      <c r="DX15" s="108"/>
      <c r="DY15" s="109"/>
      <c r="DZ15" s="109"/>
      <c r="EA15" s="109"/>
      <c r="EB15" s="109"/>
      <c r="EC15" s="109"/>
      <c r="ED15" s="108"/>
      <c r="EE15" s="108"/>
      <c r="EF15" s="84"/>
      <c r="EG15" s="84"/>
      <c r="EH15" s="84"/>
      <c r="EI15" s="84"/>
      <c r="EJ15" s="84"/>
      <c r="EK15" s="108"/>
      <c r="EL15" s="108"/>
      <c r="EM15" s="84"/>
      <c r="EN15" s="84"/>
      <c r="EO15" s="84"/>
      <c r="EP15" s="84"/>
      <c r="EQ15" s="84"/>
      <c r="ER15" s="108"/>
      <c r="ES15" s="108"/>
      <c r="ET15" s="109"/>
      <c r="EU15" s="109"/>
      <c r="EV15" s="109"/>
      <c r="EW15" s="109"/>
      <c r="EX15" s="109"/>
      <c r="EY15" s="108"/>
      <c r="EZ15" s="108"/>
      <c r="FA15" s="84"/>
      <c r="FB15" s="84"/>
      <c r="FC15" s="84"/>
      <c r="FD15" s="84"/>
      <c r="FE15" s="84"/>
      <c r="FF15" s="108"/>
      <c r="FG15" s="108"/>
      <c r="FH15" s="110"/>
      <c r="FI15" s="110"/>
      <c r="FJ15" s="110"/>
      <c r="FK15" s="110"/>
      <c r="FL15" s="110"/>
      <c r="FM15" s="108"/>
      <c r="FN15" s="108"/>
      <c r="FO15" s="84"/>
      <c r="FP15" s="84"/>
      <c r="FQ15" s="84"/>
      <c r="FR15" s="84"/>
      <c r="FS15" s="84"/>
      <c r="FT15" s="108"/>
      <c r="FU15" s="108"/>
      <c r="FV15" s="84"/>
      <c r="FW15" s="84"/>
      <c r="FX15" s="84"/>
      <c r="FY15" s="84"/>
      <c r="FZ15" s="84"/>
      <c r="GA15" s="108"/>
      <c r="GB15" s="108"/>
      <c r="GC15" s="84"/>
      <c r="GD15" s="84"/>
      <c r="GE15" s="84"/>
      <c r="GF15" s="84"/>
      <c r="GG15" s="84"/>
      <c r="GH15" s="108"/>
      <c r="GI15" s="108"/>
      <c r="GJ15" s="84"/>
      <c r="GK15" s="84"/>
      <c r="GL15" s="84"/>
      <c r="GM15" s="84"/>
      <c r="GN15" s="84"/>
      <c r="GO15" s="108"/>
      <c r="GP15" s="108"/>
      <c r="GQ15" s="84"/>
      <c r="GR15" s="110"/>
      <c r="GS15" s="84"/>
      <c r="GT15" s="84"/>
      <c r="GU15" s="84"/>
      <c r="GV15" s="108"/>
      <c r="GW15" s="108"/>
      <c r="GX15" s="110"/>
      <c r="GY15" s="110"/>
      <c r="GZ15" s="110"/>
      <c r="HA15" s="110"/>
      <c r="HB15" s="110"/>
      <c r="HC15" s="108"/>
      <c r="HD15" s="108"/>
      <c r="HE15" s="110"/>
      <c r="HF15" s="110"/>
      <c r="HG15" s="84"/>
      <c r="HH15" s="84"/>
      <c r="HI15" s="84"/>
      <c r="HJ15" s="108"/>
      <c r="HK15" s="108"/>
      <c r="HL15" s="84"/>
      <c r="HM15" s="84"/>
      <c r="HN15" s="84"/>
      <c r="HO15" s="84"/>
      <c r="HP15" s="84"/>
      <c r="HQ15" s="108"/>
      <c r="HR15" s="108"/>
      <c r="HS15" s="84"/>
      <c r="HT15" s="84"/>
      <c r="HU15" s="84"/>
      <c r="HV15" s="84"/>
      <c r="HW15" s="84"/>
      <c r="HX15" s="108"/>
      <c r="HY15" s="108"/>
      <c r="HZ15" s="84"/>
      <c r="IA15" s="84"/>
      <c r="IB15" s="84"/>
      <c r="IC15" s="84"/>
      <c r="ID15" s="84"/>
      <c r="IE15" s="108"/>
      <c r="IF15" s="108"/>
      <c r="IG15" s="84"/>
      <c r="IH15" s="84"/>
      <c r="II15" s="110"/>
      <c r="IJ15" s="84"/>
      <c r="IK15" s="84"/>
      <c r="IL15" s="108"/>
      <c r="IM15" s="108"/>
      <c r="IN15" s="84"/>
      <c r="IO15" s="84"/>
      <c r="IP15" s="84"/>
      <c r="IQ15" s="110"/>
      <c r="IR15" s="84"/>
      <c r="IS15" s="108"/>
      <c r="IT15" s="108"/>
      <c r="IU15" s="84"/>
      <c r="IV15" s="84"/>
      <c r="IW15" s="84"/>
      <c r="IX15" s="84"/>
      <c r="IY15" s="84"/>
      <c r="IZ15" s="108"/>
      <c r="JA15" s="108"/>
      <c r="JB15" s="110"/>
      <c r="JC15" s="110"/>
      <c r="JD15" s="84"/>
      <c r="JE15" s="84"/>
      <c r="JF15" s="84"/>
      <c r="JG15" s="108"/>
      <c r="JH15" s="108"/>
      <c r="JI15" s="84"/>
      <c r="JJ15" s="84"/>
      <c r="JK15" s="84"/>
      <c r="JL15" s="110"/>
      <c r="JM15" s="84"/>
      <c r="JN15" s="108"/>
      <c r="JO15" s="108"/>
      <c r="JP15" s="84"/>
      <c r="JQ15" s="84"/>
      <c r="JR15" s="84"/>
      <c r="JS15" s="84"/>
      <c r="JT15" s="84"/>
      <c r="JU15" s="108"/>
      <c r="JV15" s="108"/>
      <c r="JW15" s="84"/>
      <c r="JX15" s="84"/>
      <c r="JY15" s="84"/>
      <c r="JZ15" s="84"/>
      <c r="KA15" s="84"/>
      <c r="KB15" s="108"/>
      <c r="KC15" s="108"/>
      <c r="KD15" s="84"/>
      <c r="KE15" s="84"/>
      <c r="KF15" s="84"/>
      <c r="KG15" s="84"/>
      <c r="KH15" s="84"/>
      <c r="KI15" s="108"/>
      <c r="KJ15" s="108"/>
      <c r="KK15" s="84"/>
      <c r="KL15" s="84"/>
      <c r="KM15" s="84"/>
      <c r="KN15" s="84"/>
      <c r="KO15" s="84"/>
      <c r="KP15" s="108"/>
      <c r="KQ15" s="108"/>
      <c r="KR15" s="84"/>
      <c r="KS15" s="84"/>
      <c r="KT15" s="84"/>
      <c r="KU15" s="84"/>
      <c r="KV15" s="84"/>
      <c r="KW15" s="108"/>
      <c r="KX15" s="303"/>
    </row>
    <row r="16" spans="1:310" ht="15" customHeight="1">
      <c r="A16" s="112">
        <v>8</v>
      </c>
      <c r="B16" s="311" t="s">
        <v>118</v>
      </c>
      <c r="C16" s="83"/>
      <c r="D16" s="84"/>
      <c r="E16" s="84"/>
      <c r="F16" s="84"/>
      <c r="G16" s="84"/>
      <c r="H16" s="108"/>
      <c r="I16" s="108"/>
      <c r="J16" s="84"/>
      <c r="K16" s="84"/>
      <c r="L16" s="84"/>
      <c r="M16" s="84"/>
      <c r="N16" s="84"/>
      <c r="O16" s="108"/>
      <c r="P16" s="108"/>
      <c r="Q16" s="84"/>
      <c r="R16" s="84"/>
      <c r="S16" s="84"/>
      <c r="T16" s="84"/>
      <c r="U16" s="84"/>
      <c r="V16" s="108"/>
      <c r="W16" s="108"/>
      <c r="X16" s="109"/>
      <c r="Y16" s="109"/>
      <c r="Z16" s="109"/>
      <c r="AA16" s="109"/>
      <c r="AB16" s="109"/>
      <c r="AC16" s="108"/>
      <c r="AD16" s="108"/>
      <c r="AE16" s="84"/>
      <c r="AF16" s="84"/>
      <c r="AG16" s="84"/>
      <c r="AH16" s="84"/>
      <c r="AI16" s="84"/>
      <c r="AJ16" s="108"/>
      <c r="AK16" s="108"/>
      <c r="AL16" s="84"/>
      <c r="AM16" s="84"/>
      <c r="AN16" s="84"/>
      <c r="AO16" s="84"/>
      <c r="AP16" s="84"/>
      <c r="AQ16" s="108"/>
      <c r="AR16" s="108"/>
      <c r="AS16" s="109"/>
      <c r="AT16" s="109"/>
      <c r="AU16" s="109"/>
      <c r="AV16" s="109"/>
      <c r="AW16" s="109"/>
      <c r="AX16" s="108"/>
      <c r="AY16" s="108"/>
      <c r="AZ16" s="84"/>
      <c r="BA16" s="84"/>
      <c r="BB16" s="84"/>
      <c r="BC16" s="84"/>
      <c r="BD16" s="110"/>
      <c r="BE16" s="108"/>
      <c r="BF16" s="108"/>
      <c r="BG16" s="84"/>
      <c r="BH16" s="84"/>
      <c r="BI16" s="84"/>
      <c r="BJ16" s="110"/>
      <c r="BK16" s="110"/>
      <c r="BL16" s="108"/>
      <c r="BM16" s="108"/>
      <c r="BN16" s="109"/>
      <c r="BO16" s="109"/>
      <c r="BP16" s="109"/>
      <c r="BQ16" s="109"/>
      <c r="BR16" s="109"/>
      <c r="BS16" s="108"/>
      <c r="BT16" s="108"/>
      <c r="BU16" s="84"/>
      <c r="BV16" s="84"/>
      <c r="BW16" s="84"/>
      <c r="BX16" s="84"/>
      <c r="BY16" s="84"/>
      <c r="BZ16" s="108"/>
      <c r="CA16" s="108"/>
      <c r="CB16" s="84"/>
      <c r="CC16" s="84"/>
      <c r="CD16" s="84"/>
      <c r="CE16" s="84"/>
      <c r="CF16" s="84"/>
      <c r="CG16" s="108"/>
      <c r="CH16" s="108"/>
      <c r="CI16" s="109"/>
      <c r="CJ16" s="109"/>
      <c r="CK16" s="109"/>
      <c r="CL16" s="109"/>
      <c r="CM16" s="109"/>
      <c r="CN16" s="108"/>
      <c r="CO16" s="108"/>
      <c r="CP16" s="84"/>
      <c r="CQ16" s="84"/>
      <c r="CR16" s="84"/>
      <c r="CS16" s="84"/>
      <c r="CT16" s="84"/>
      <c r="CU16" s="108"/>
      <c r="CV16" s="108"/>
      <c r="CW16" s="84"/>
      <c r="CX16" s="84"/>
      <c r="CY16" s="84"/>
      <c r="CZ16" s="84"/>
      <c r="DA16" s="84"/>
      <c r="DB16" s="108"/>
      <c r="DC16" s="108"/>
      <c r="DD16" s="109"/>
      <c r="DE16" s="109"/>
      <c r="DF16" s="109"/>
      <c r="DG16" s="109"/>
      <c r="DH16" s="109"/>
      <c r="DI16" s="108"/>
      <c r="DJ16" s="108"/>
      <c r="DK16" s="110"/>
      <c r="DL16" s="110"/>
      <c r="DM16" s="110"/>
      <c r="DN16" s="110"/>
      <c r="DO16" s="110"/>
      <c r="DP16" s="108"/>
      <c r="DQ16" s="108"/>
      <c r="DR16" s="110"/>
      <c r="DS16" s="110"/>
      <c r="DT16" s="110"/>
      <c r="DU16" s="110"/>
      <c r="DV16" s="110"/>
      <c r="DW16" s="108"/>
      <c r="DX16" s="108"/>
      <c r="DY16" s="109"/>
      <c r="DZ16" s="109"/>
      <c r="EA16" s="109"/>
      <c r="EB16" s="109"/>
      <c r="EC16" s="109"/>
      <c r="ED16" s="108"/>
      <c r="EE16" s="108"/>
      <c r="EF16" s="84"/>
      <c r="EG16" s="84"/>
      <c r="EH16" s="84"/>
      <c r="EI16" s="84"/>
      <c r="EJ16" s="84"/>
      <c r="EK16" s="108"/>
      <c r="EL16" s="108"/>
      <c r="EM16" s="84"/>
      <c r="EN16" s="84"/>
      <c r="EO16" s="84"/>
      <c r="EP16" s="84"/>
      <c r="EQ16" s="84"/>
      <c r="ER16" s="108"/>
      <c r="ES16" s="108"/>
      <c r="ET16" s="109"/>
      <c r="EU16" s="109"/>
      <c r="EV16" s="109"/>
      <c r="EW16" s="109"/>
      <c r="EX16" s="109"/>
      <c r="EY16" s="108"/>
      <c r="EZ16" s="108"/>
      <c r="FA16" s="84"/>
      <c r="FB16" s="84"/>
      <c r="FC16" s="84"/>
      <c r="FD16" s="84"/>
      <c r="FE16" s="84"/>
      <c r="FF16" s="108"/>
      <c r="FG16" s="108"/>
      <c r="FH16" s="110"/>
      <c r="FI16" s="110"/>
      <c r="FJ16" s="110"/>
      <c r="FK16" s="110"/>
      <c r="FL16" s="110"/>
      <c r="FM16" s="108"/>
      <c r="FN16" s="108"/>
      <c r="FO16" s="84"/>
      <c r="FP16" s="84"/>
      <c r="FQ16" s="84"/>
      <c r="FR16" s="84"/>
      <c r="FS16" s="84"/>
      <c r="FT16" s="108"/>
      <c r="FU16" s="108"/>
      <c r="FV16" s="84"/>
      <c r="FW16" s="84"/>
      <c r="FX16" s="84"/>
      <c r="FY16" s="84"/>
      <c r="FZ16" s="84"/>
      <c r="GA16" s="108"/>
      <c r="GB16" s="108"/>
      <c r="GC16" s="84"/>
      <c r="GD16" s="84"/>
      <c r="GE16" s="84"/>
      <c r="GF16" s="84"/>
      <c r="GG16" s="84"/>
      <c r="GH16" s="108"/>
      <c r="GI16" s="108"/>
      <c r="GJ16" s="84"/>
      <c r="GK16" s="84"/>
      <c r="GL16" s="84"/>
      <c r="GM16" s="84"/>
      <c r="GN16" s="84"/>
      <c r="GO16" s="108"/>
      <c r="GP16" s="108"/>
      <c r="GQ16" s="84"/>
      <c r="GR16" s="110"/>
      <c r="GS16" s="84"/>
      <c r="GT16" s="84"/>
      <c r="GU16" s="84"/>
      <c r="GV16" s="108"/>
      <c r="GW16" s="108"/>
      <c r="GX16" s="110"/>
      <c r="GY16" s="110"/>
      <c r="GZ16" s="110"/>
      <c r="HA16" s="110"/>
      <c r="HB16" s="110"/>
      <c r="HC16" s="108"/>
      <c r="HD16" s="108"/>
      <c r="HE16" s="110"/>
      <c r="HF16" s="110"/>
      <c r="HG16" s="84"/>
      <c r="HH16" s="84"/>
      <c r="HI16" s="84"/>
      <c r="HJ16" s="108"/>
      <c r="HK16" s="108"/>
      <c r="HL16" s="84"/>
      <c r="HM16" s="84"/>
      <c r="HN16" s="84"/>
      <c r="HO16" s="84"/>
      <c r="HP16" s="84"/>
      <c r="HQ16" s="108"/>
      <c r="HR16" s="108"/>
      <c r="HS16" s="84"/>
      <c r="HT16" s="84"/>
      <c r="HU16" s="84"/>
      <c r="HV16" s="84"/>
      <c r="HW16" s="84"/>
      <c r="HX16" s="108"/>
      <c r="HY16" s="108"/>
      <c r="HZ16" s="84"/>
      <c r="IA16" s="84"/>
      <c r="IB16" s="84"/>
      <c r="IC16" s="84"/>
      <c r="ID16" s="84"/>
      <c r="IE16" s="108"/>
      <c r="IF16" s="108"/>
      <c r="IG16" s="84"/>
      <c r="IH16" s="84"/>
      <c r="II16" s="110"/>
      <c r="IJ16" s="84"/>
      <c r="IK16" s="84"/>
      <c r="IL16" s="108"/>
      <c r="IM16" s="108"/>
      <c r="IN16" s="84"/>
      <c r="IO16" s="84"/>
      <c r="IP16" s="84"/>
      <c r="IQ16" s="110"/>
      <c r="IR16" s="84"/>
      <c r="IS16" s="108"/>
      <c r="IT16" s="108"/>
      <c r="IU16" s="84"/>
      <c r="IV16" s="84"/>
      <c r="IW16" s="84"/>
      <c r="IX16" s="84"/>
      <c r="IY16" s="84"/>
      <c r="IZ16" s="108"/>
      <c r="JA16" s="108"/>
      <c r="JB16" s="110"/>
      <c r="JC16" s="110"/>
      <c r="JD16" s="84"/>
      <c r="JE16" s="84"/>
      <c r="JF16" s="84"/>
      <c r="JG16" s="108"/>
      <c r="JH16" s="108"/>
      <c r="JI16" s="84"/>
      <c r="JJ16" s="84"/>
      <c r="JK16" s="84"/>
      <c r="JL16" s="110"/>
      <c r="JM16" s="84"/>
      <c r="JN16" s="108"/>
      <c r="JO16" s="108"/>
      <c r="JP16" s="84"/>
      <c r="JQ16" s="84"/>
      <c r="JR16" s="84"/>
      <c r="JS16" s="84"/>
      <c r="JT16" s="84"/>
      <c r="JU16" s="108"/>
      <c r="JV16" s="108"/>
      <c r="JW16" s="84"/>
      <c r="JX16" s="84"/>
      <c r="JY16" s="84"/>
      <c r="JZ16" s="84"/>
      <c r="KA16" s="84"/>
      <c r="KB16" s="108"/>
      <c r="KC16" s="108"/>
      <c r="KD16" s="84"/>
      <c r="KE16" s="84"/>
      <c r="KF16" s="84"/>
      <c r="KG16" s="84"/>
      <c r="KH16" s="84"/>
      <c r="KI16" s="108"/>
      <c r="KJ16" s="108"/>
      <c r="KK16" s="84"/>
      <c r="KL16" s="84"/>
      <c r="KM16" s="84"/>
      <c r="KN16" s="84"/>
      <c r="KO16" s="84"/>
      <c r="KP16" s="108"/>
      <c r="KQ16" s="108"/>
      <c r="KR16" s="84"/>
      <c r="KS16" s="84"/>
      <c r="KT16" s="84"/>
      <c r="KU16" s="84"/>
      <c r="KV16" s="84"/>
      <c r="KW16" s="108"/>
      <c r="KX16" s="303"/>
    </row>
    <row r="17" spans="1:310" ht="15" customHeight="1">
      <c r="A17" s="112">
        <v>9</v>
      </c>
      <c r="B17" s="311" t="s">
        <v>119</v>
      </c>
      <c r="C17" s="83"/>
      <c r="D17" s="84"/>
      <c r="E17" s="84"/>
      <c r="F17" s="84"/>
      <c r="G17" s="84"/>
      <c r="H17" s="108"/>
      <c r="I17" s="108"/>
      <c r="J17" s="84"/>
      <c r="K17" s="84"/>
      <c r="L17" s="84"/>
      <c r="M17" s="84"/>
      <c r="N17" s="84"/>
      <c r="O17" s="108"/>
      <c r="P17" s="108"/>
      <c r="Q17" s="84"/>
      <c r="R17" s="84"/>
      <c r="S17" s="84"/>
      <c r="T17" s="84"/>
      <c r="U17" s="84"/>
      <c r="V17" s="108"/>
      <c r="W17" s="108"/>
      <c r="X17" s="109"/>
      <c r="Y17" s="109"/>
      <c r="Z17" s="109"/>
      <c r="AA17" s="109"/>
      <c r="AB17" s="109"/>
      <c r="AC17" s="108"/>
      <c r="AD17" s="108"/>
      <c r="AE17" s="84"/>
      <c r="AF17" s="84"/>
      <c r="AG17" s="84"/>
      <c r="AH17" s="84"/>
      <c r="AI17" s="84"/>
      <c r="AJ17" s="108"/>
      <c r="AK17" s="108"/>
      <c r="AL17" s="84"/>
      <c r="AM17" s="84"/>
      <c r="AN17" s="84"/>
      <c r="AO17" s="84"/>
      <c r="AP17" s="84"/>
      <c r="AQ17" s="108"/>
      <c r="AR17" s="108"/>
      <c r="AS17" s="109"/>
      <c r="AT17" s="109"/>
      <c r="AU17" s="109"/>
      <c r="AV17" s="109"/>
      <c r="AW17" s="109"/>
      <c r="AX17" s="108"/>
      <c r="AY17" s="108"/>
      <c r="AZ17" s="84"/>
      <c r="BA17" s="84"/>
      <c r="BB17" s="84"/>
      <c r="BC17" s="84"/>
      <c r="BD17" s="110"/>
      <c r="BE17" s="108"/>
      <c r="BF17" s="108"/>
      <c r="BG17" s="84"/>
      <c r="BH17" s="84"/>
      <c r="BI17" s="84"/>
      <c r="BJ17" s="110"/>
      <c r="BK17" s="110"/>
      <c r="BL17" s="108"/>
      <c r="BM17" s="108"/>
      <c r="BN17" s="109"/>
      <c r="BO17" s="109"/>
      <c r="BP17" s="109"/>
      <c r="BQ17" s="109"/>
      <c r="BR17" s="109"/>
      <c r="BS17" s="108"/>
      <c r="BT17" s="108"/>
      <c r="BU17" s="84"/>
      <c r="BV17" s="84"/>
      <c r="BW17" s="84"/>
      <c r="BX17" s="84"/>
      <c r="BY17" s="84"/>
      <c r="BZ17" s="108"/>
      <c r="CA17" s="108"/>
      <c r="CB17" s="84"/>
      <c r="CC17" s="84"/>
      <c r="CD17" s="84"/>
      <c r="CE17" s="84"/>
      <c r="CF17" s="84"/>
      <c r="CG17" s="108"/>
      <c r="CH17" s="108"/>
      <c r="CI17" s="109"/>
      <c r="CJ17" s="109"/>
      <c r="CK17" s="109"/>
      <c r="CL17" s="109"/>
      <c r="CM17" s="109"/>
      <c r="CN17" s="108"/>
      <c r="CO17" s="108"/>
      <c r="CP17" s="84"/>
      <c r="CQ17" s="84"/>
      <c r="CR17" s="84"/>
      <c r="CS17" s="84"/>
      <c r="CT17" s="84"/>
      <c r="CU17" s="108"/>
      <c r="CV17" s="108"/>
      <c r="CW17" s="84"/>
      <c r="CX17" s="84"/>
      <c r="CY17" s="84"/>
      <c r="CZ17" s="84"/>
      <c r="DA17" s="84"/>
      <c r="DB17" s="108"/>
      <c r="DC17" s="108"/>
      <c r="DD17" s="109"/>
      <c r="DE17" s="109"/>
      <c r="DF17" s="109"/>
      <c r="DG17" s="109"/>
      <c r="DH17" s="109"/>
      <c r="DI17" s="108"/>
      <c r="DJ17" s="108"/>
      <c r="DK17" s="110"/>
      <c r="DL17" s="110"/>
      <c r="DM17" s="110"/>
      <c r="DN17" s="110"/>
      <c r="DO17" s="110"/>
      <c r="DP17" s="108"/>
      <c r="DQ17" s="108"/>
      <c r="DR17" s="110"/>
      <c r="DS17" s="110"/>
      <c r="DT17" s="110"/>
      <c r="DU17" s="110"/>
      <c r="DV17" s="110"/>
      <c r="DW17" s="108"/>
      <c r="DX17" s="108"/>
      <c r="DY17" s="109"/>
      <c r="DZ17" s="109"/>
      <c r="EA17" s="109"/>
      <c r="EB17" s="109"/>
      <c r="EC17" s="109"/>
      <c r="ED17" s="108"/>
      <c r="EE17" s="108"/>
      <c r="EF17" s="84"/>
      <c r="EG17" s="84"/>
      <c r="EH17" s="84"/>
      <c r="EI17" s="84"/>
      <c r="EJ17" s="84"/>
      <c r="EK17" s="108"/>
      <c r="EL17" s="108"/>
      <c r="EM17" s="84"/>
      <c r="EN17" s="84"/>
      <c r="EO17" s="84"/>
      <c r="EP17" s="84"/>
      <c r="EQ17" s="84"/>
      <c r="ER17" s="108"/>
      <c r="ES17" s="108"/>
      <c r="ET17" s="109"/>
      <c r="EU17" s="109"/>
      <c r="EV17" s="109"/>
      <c r="EW17" s="109"/>
      <c r="EX17" s="109"/>
      <c r="EY17" s="108"/>
      <c r="EZ17" s="108"/>
      <c r="FA17" s="84"/>
      <c r="FB17" s="84"/>
      <c r="FC17" s="84"/>
      <c r="FD17" s="84"/>
      <c r="FE17" s="84"/>
      <c r="FF17" s="108"/>
      <c r="FG17" s="108"/>
      <c r="FH17" s="110"/>
      <c r="FI17" s="110"/>
      <c r="FJ17" s="110"/>
      <c r="FK17" s="110"/>
      <c r="FL17" s="110"/>
      <c r="FM17" s="108"/>
      <c r="FN17" s="108"/>
      <c r="FO17" s="84"/>
      <c r="FP17" s="84"/>
      <c r="FQ17" s="84"/>
      <c r="FR17" s="84"/>
      <c r="FS17" s="84"/>
      <c r="FT17" s="108"/>
      <c r="FU17" s="108"/>
      <c r="FV17" s="84"/>
      <c r="FW17" s="84"/>
      <c r="FX17" s="84"/>
      <c r="FY17" s="84"/>
      <c r="FZ17" s="84"/>
      <c r="GA17" s="108"/>
      <c r="GB17" s="108"/>
      <c r="GC17" s="84"/>
      <c r="GD17" s="84"/>
      <c r="GE17" s="84"/>
      <c r="GF17" s="84"/>
      <c r="GG17" s="84"/>
      <c r="GH17" s="108"/>
      <c r="GI17" s="108"/>
      <c r="GJ17" s="84"/>
      <c r="GK17" s="84"/>
      <c r="GL17" s="84"/>
      <c r="GM17" s="84"/>
      <c r="GN17" s="84"/>
      <c r="GO17" s="108"/>
      <c r="GP17" s="108"/>
      <c r="GQ17" s="84"/>
      <c r="GR17" s="110"/>
      <c r="GS17" s="84"/>
      <c r="GT17" s="84"/>
      <c r="GU17" s="84"/>
      <c r="GV17" s="108"/>
      <c r="GW17" s="108"/>
      <c r="GX17" s="110"/>
      <c r="GY17" s="110"/>
      <c r="GZ17" s="110"/>
      <c r="HA17" s="110"/>
      <c r="HB17" s="110"/>
      <c r="HC17" s="108"/>
      <c r="HD17" s="108"/>
      <c r="HE17" s="110"/>
      <c r="HF17" s="110"/>
      <c r="HG17" s="84"/>
      <c r="HH17" s="84"/>
      <c r="HI17" s="84"/>
      <c r="HJ17" s="108"/>
      <c r="HK17" s="108"/>
      <c r="HL17" s="84"/>
      <c r="HM17" s="84"/>
      <c r="HN17" s="84"/>
      <c r="HO17" s="84"/>
      <c r="HP17" s="84"/>
      <c r="HQ17" s="108"/>
      <c r="HR17" s="108"/>
      <c r="HS17" s="84"/>
      <c r="HT17" s="84"/>
      <c r="HU17" s="84"/>
      <c r="HV17" s="84"/>
      <c r="HW17" s="84"/>
      <c r="HX17" s="108"/>
      <c r="HY17" s="108"/>
      <c r="HZ17" s="84"/>
      <c r="IA17" s="84"/>
      <c r="IB17" s="84"/>
      <c r="IC17" s="84"/>
      <c r="ID17" s="84"/>
      <c r="IE17" s="108"/>
      <c r="IF17" s="108"/>
      <c r="IG17" s="84"/>
      <c r="IH17" s="84"/>
      <c r="II17" s="110"/>
      <c r="IJ17" s="84"/>
      <c r="IK17" s="84"/>
      <c r="IL17" s="108"/>
      <c r="IM17" s="108"/>
      <c r="IN17" s="84"/>
      <c r="IO17" s="84"/>
      <c r="IP17" s="84"/>
      <c r="IQ17" s="110"/>
      <c r="IR17" s="84"/>
      <c r="IS17" s="108"/>
      <c r="IT17" s="108"/>
      <c r="IU17" s="84"/>
      <c r="IV17" s="84"/>
      <c r="IW17" s="84"/>
      <c r="IX17" s="84"/>
      <c r="IY17" s="84"/>
      <c r="IZ17" s="108"/>
      <c r="JA17" s="108"/>
      <c r="JB17" s="110"/>
      <c r="JC17" s="110"/>
      <c r="JD17" s="84"/>
      <c r="JE17" s="84"/>
      <c r="JF17" s="84"/>
      <c r="JG17" s="108"/>
      <c r="JH17" s="108"/>
      <c r="JI17" s="84"/>
      <c r="JJ17" s="84"/>
      <c r="JK17" s="84"/>
      <c r="JL17" s="110"/>
      <c r="JM17" s="84"/>
      <c r="JN17" s="108"/>
      <c r="JO17" s="108"/>
      <c r="JP17" s="84"/>
      <c r="JQ17" s="84"/>
      <c r="JR17" s="84"/>
      <c r="JS17" s="84"/>
      <c r="JT17" s="84"/>
      <c r="JU17" s="108"/>
      <c r="JV17" s="108"/>
      <c r="JW17" s="84"/>
      <c r="JX17" s="84"/>
      <c r="JY17" s="84"/>
      <c r="JZ17" s="84"/>
      <c r="KA17" s="84"/>
      <c r="KB17" s="108"/>
      <c r="KC17" s="108"/>
      <c r="KD17" s="84"/>
      <c r="KE17" s="84"/>
      <c r="KF17" s="84"/>
      <c r="KG17" s="84"/>
      <c r="KH17" s="84"/>
      <c r="KI17" s="108"/>
      <c r="KJ17" s="108"/>
      <c r="KK17" s="84"/>
      <c r="KL17" s="84"/>
      <c r="KM17" s="84"/>
      <c r="KN17" s="84"/>
      <c r="KO17" s="84"/>
      <c r="KP17" s="108"/>
      <c r="KQ17" s="108"/>
      <c r="KR17" s="84"/>
      <c r="KS17" s="84"/>
      <c r="KT17" s="84"/>
      <c r="KU17" s="84"/>
      <c r="KV17" s="84"/>
      <c r="KW17" s="108"/>
      <c r="KX17" s="303"/>
    </row>
    <row r="18" spans="1:310" ht="15" customHeight="1">
      <c r="A18" s="112">
        <v>10</v>
      </c>
      <c r="B18" s="311" t="s">
        <v>120</v>
      </c>
      <c r="C18" s="83"/>
      <c r="D18" s="84"/>
      <c r="E18" s="84"/>
      <c r="F18" s="84"/>
      <c r="G18" s="84"/>
      <c r="H18" s="108"/>
      <c r="I18" s="108"/>
      <c r="J18" s="84"/>
      <c r="K18" s="84"/>
      <c r="L18" s="84"/>
      <c r="M18" s="84"/>
      <c r="N18" s="84"/>
      <c r="O18" s="108"/>
      <c r="P18" s="108"/>
      <c r="Q18" s="84"/>
      <c r="R18" s="84"/>
      <c r="S18" s="84"/>
      <c r="T18" s="84"/>
      <c r="U18" s="84"/>
      <c r="V18" s="108"/>
      <c r="W18" s="108"/>
      <c r="X18" s="109"/>
      <c r="Y18" s="109"/>
      <c r="Z18" s="109"/>
      <c r="AA18" s="109"/>
      <c r="AB18" s="109"/>
      <c r="AC18" s="108"/>
      <c r="AD18" s="108"/>
      <c r="AE18" s="84"/>
      <c r="AF18" s="84"/>
      <c r="AG18" s="84"/>
      <c r="AH18" s="84"/>
      <c r="AI18" s="84"/>
      <c r="AJ18" s="108"/>
      <c r="AK18" s="108"/>
      <c r="AL18" s="84"/>
      <c r="AM18" s="84"/>
      <c r="AN18" s="84"/>
      <c r="AO18" s="84"/>
      <c r="AP18" s="84"/>
      <c r="AQ18" s="108"/>
      <c r="AR18" s="108"/>
      <c r="AS18" s="109"/>
      <c r="AT18" s="109"/>
      <c r="AU18" s="109"/>
      <c r="AV18" s="109"/>
      <c r="AW18" s="109"/>
      <c r="AX18" s="108"/>
      <c r="AY18" s="108"/>
      <c r="AZ18" s="84"/>
      <c r="BA18" s="84"/>
      <c r="BB18" s="84"/>
      <c r="BC18" s="84"/>
      <c r="BD18" s="110"/>
      <c r="BE18" s="108"/>
      <c r="BF18" s="108"/>
      <c r="BG18" s="84"/>
      <c r="BH18" s="84"/>
      <c r="BI18" s="84"/>
      <c r="BJ18" s="110"/>
      <c r="BK18" s="110"/>
      <c r="BL18" s="108"/>
      <c r="BM18" s="108"/>
      <c r="BN18" s="109"/>
      <c r="BO18" s="109"/>
      <c r="BP18" s="109"/>
      <c r="BQ18" s="109"/>
      <c r="BR18" s="109"/>
      <c r="BS18" s="108"/>
      <c r="BT18" s="108"/>
      <c r="BU18" s="84"/>
      <c r="BV18" s="84"/>
      <c r="BW18" s="84"/>
      <c r="BX18" s="84"/>
      <c r="BY18" s="84"/>
      <c r="BZ18" s="108"/>
      <c r="CA18" s="108"/>
      <c r="CB18" s="84"/>
      <c r="CC18" s="84"/>
      <c r="CD18" s="84"/>
      <c r="CE18" s="84"/>
      <c r="CF18" s="84"/>
      <c r="CG18" s="108"/>
      <c r="CH18" s="108"/>
      <c r="CI18" s="109"/>
      <c r="CJ18" s="109"/>
      <c r="CK18" s="109"/>
      <c r="CL18" s="109"/>
      <c r="CM18" s="109"/>
      <c r="CN18" s="108"/>
      <c r="CO18" s="108"/>
      <c r="CP18" s="84"/>
      <c r="CQ18" s="84"/>
      <c r="CR18" s="84"/>
      <c r="CS18" s="84"/>
      <c r="CT18" s="84"/>
      <c r="CU18" s="108"/>
      <c r="CV18" s="108"/>
      <c r="CW18" s="84"/>
      <c r="CX18" s="84"/>
      <c r="CY18" s="84"/>
      <c r="CZ18" s="84"/>
      <c r="DA18" s="84"/>
      <c r="DB18" s="108"/>
      <c r="DC18" s="108"/>
      <c r="DD18" s="109"/>
      <c r="DE18" s="109"/>
      <c r="DF18" s="109"/>
      <c r="DG18" s="109"/>
      <c r="DH18" s="109"/>
      <c r="DI18" s="108"/>
      <c r="DJ18" s="108"/>
      <c r="DK18" s="110"/>
      <c r="DL18" s="110"/>
      <c r="DM18" s="110"/>
      <c r="DN18" s="110"/>
      <c r="DO18" s="110"/>
      <c r="DP18" s="108"/>
      <c r="DQ18" s="108"/>
      <c r="DR18" s="110"/>
      <c r="DS18" s="110"/>
      <c r="DT18" s="110"/>
      <c r="DU18" s="110"/>
      <c r="DV18" s="110"/>
      <c r="DW18" s="108"/>
      <c r="DX18" s="108"/>
      <c r="DY18" s="109"/>
      <c r="DZ18" s="109"/>
      <c r="EA18" s="109"/>
      <c r="EB18" s="109"/>
      <c r="EC18" s="109"/>
      <c r="ED18" s="108"/>
      <c r="EE18" s="108"/>
      <c r="EF18" s="84"/>
      <c r="EG18" s="84"/>
      <c r="EH18" s="84"/>
      <c r="EI18" s="84"/>
      <c r="EJ18" s="84"/>
      <c r="EK18" s="108"/>
      <c r="EL18" s="108"/>
      <c r="EM18" s="84"/>
      <c r="EN18" s="84"/>
      <c r="EO18" s="84"/>
      <c r="EP18" s="84"/>
      <c r="EQ18" s="84"/>
      <c r="ER18" s="108"/>
      <c r="ES18" s="108"/>
      <c r="ET18" s="109"/>
      <c r="EU18" s="109"/>
      <c r="EV18" s="109"/>
      <c r="EW18" s="109"/>
      <c r="EX18" s="109"/>
      <c r="EY18" s="108"/>
      <c r="EZ18" s="108"/>
      <c r="FA18" s="84"/>
      <c r="FB18" s="84"/>
      <c r="FC18" s="84"/>
      <c r="FD18" s="84"/>
      <c r="FE18" s="84"/>
      <c r="FF18" s="108"/>
      <c r="FG18" s="108"/>
      <c r="FH18" s="110"/>
      <c r="FI18" s="110"/>
      <c r="FJ18" s="110"/>
      <c r="FK18" s="110"/>
      <c r="FL18" s="110"/>
      <c r="FM18" s="108"/>
      <c r="FN18" s="108"/>
      <c r="FO18" s="84"/>
      <c r="FP18" s="84"/>
      <c r="FQ18" s="84"/>
      <c r="FR18" s="84"/>
      <c r="FS18" s="84"/>
      <c r="FT18" s="108"/>
      <c r="FU18" s="108"/>
      <c r="FV18" s="84"/>
      <c r="FW18" s="84"/>
      <c r="FX18" s="84"/>
      <c r="FY18" s="84"/>
      <c r="FZ18" s="84"/>
      <c r="GA18" s="108"/>
      <c r="GB18" s="108"/>
      <c r="GC18" s="84"/>
      <c r="GD18" s="84"/>
      <c r="GE18" s="84"/>
      <c r="GF18" s="84"/>
      <c r="GG18" s="84"/>
      <c r="GH18" s="108"/>
      <c r="GI18" s="108"/>
      <c r="GJ18" s="84"/>
      <c r="GK18" s="84"/>
      <c r="GL18" s="84"/>
      <c r="GM18" s="84"/>
      <c r="GN18" s="84"/>
      <c r="GO18" s="108"/>
      <c r="GP18" s="108"/>
      <c r="GQ18" s="84"/>
      <c r="GR18" s="110"/>
      <c r="GS18" s="84"/>
      <c r="GT18" s="84"/>
      <c r="GU18" s="84"/>
      <c r="GV18" s="108"/>
      <c r="GW18" s="108"/>
      <c r="GX18" s="110"/>
      <c r="GY18" s="110"/>
      <c r="GZ18" s="110"/>
      <c r="HA18" s="110"/>
      <c r="HB18" s="110"/>
      <c r="HC18" s="108"/>
      <c r="HD18" s="108"/>
      <c r="HE18" s="110"/>
      <c r="HF18" s="110"/>
      <c r="HG18" s="84"/>
      <c r="HH18" s="84"/>
      <c r="HI18" s="84"/>
      <c r="HJ18" s="108"/>
      <c r="HK18" s="108"/>
      <c r="HL18" s="84"/>
      <c r="HM18" s="84"/>
      <c r="HN18" s="84"/>
      <c r="HO18" s="84"/>
      <c r="HP18" s="84"/>
      <c r="HQ18" s="108"/>
      <c r="HR18" s="108"/>
      <c r="HS18" s="84"/>
      <c r="HT18" s="84"/>
      <c r="HU18" s="84"/>
      <c r="HV18" s="84"/>
      <c r="HW18" s="84"/>
      <c r="HX18" s="108"/>
      <c r="HY18" s="108"/>
      <c r="HZ18" s="84"/>
      <c r="IA18" s="84"/>
      <c r="IB18" s="84"/>
      <c r="IC18" s="84"/>
      <c r="ID18" s="84"/>
      <c r="IE18" s="108"/>
      <c r="IF18" s="108"/>
      <c r="IG18" s="84"/>
      <c r="IH18" s="84"/>
      <c r="II18" s="110"/>
      <c r="IJ18" s="84"/>
      <c r="IK18" s="84"/>
      <c r="IL18" s="108"/>
      <c r="IM18" s="108"/>
      <c r="IN18" s="84"/>
      <c r="IO18" s="84"/>
      <c r="IP18" s="84"/>
      <c r="IQ18" s="110"/>
      <c r="IR18" s="84"/>
      <c r="IS18" s="108"/>
      <c r="IT18" s="108"/>
      <c r="IU18" s="84"/>
      <c r="IV18" s="84"/>
      <c r="IW18" s="84"/>
      <c r="IX18" s="84"/>
      <c r="IY18" s="84"/>
      <c r="IZ18" s="108"/>
      <c r="JA18" s="108"/>
      <c r="JB18" s="110"/>
      <c r="JC18" s="110"/>
      <c r="JD18" s="84"/>
      <c r="JE18" s="84"/>
      <c r="JF18" s="84"/>
      <c r="JG18" s="108"/>
      <c r="JH18" s="108"/>
      <c r="JI18" s="84"/>
      <c r="JJ18" s="84"/>
      <c r="JK18" s="84"/>
      <c r="JL18" s="110"/>
      <c r="JM18" s="84"/>
      <c r="JN18" s="108"/>
      <c r="JO18" s="108"/>
      <c r="JP18" s="84"/>
      <c r="JQ18" s="84"/>
      <c r="JR18" s="84"/>
      <c r="JS18" s="84"/>
      <c r="JT18" s="84"/>
      <c r="JU18" s="108"/>
      <c r="JV18" s="108"/>
      <c r="JW18" s="84"/>
      <c r="JX18" s="84"/>
      <c r="JY18" s="84"/>
      <c r="JZ18" s="84"/>
      <c r="KA18" s="84"/>
      <c r="KB18" s="108"/>
      <c r="KC18" s="108"/>
      <c r="KD18" s="84"/>
      <c r="KE18" s="84"/>
      <c r="KF18" s="84"/>
      <c r="KG18" s="84"/>
      <c r="KH18" s="84"/>
      <c r="KI18" s="108"/>
      <c r="KJ18" s="108"/>
      <c r="KK18" s="84"/>
      <c r="KL18" s="84"/>
      <c r="KM18" s="84"/>
      <c r="KN18" s="84"/>
      <c r="KO18" s="84"/>
      <c r="KP18" s="108"/>
      <c r="KQ18" s="108"/>
      <c r="KR18" s="84"/>
      <c r="KS18" s="84"/>
      <c r="KT18" s="84"/>
      <c r="KU18" s="84"/>
      <c r="KV18" s="84"/>
      <c r="KW18" s="108"/>
      <c r="KX18" s="303"/>
    </row>
    <row r="19" spans="1:310" ht="15" customHeight="1">
      <c r="A19" s="112">
        <v>11</v>
      </c>
      <c r="B19" s="311" t="s">
        <v>121</v>
      </c>
      <c r="C19" s="83"/>
      <c r="D19" s="84"/>
      <c r="E19" s="84"/>
      <c r="F19" s="84"/>
      <c r="G19" s="84"/>
      <c r="H19" s="108"/>
      <c r="I19" s="108"/>
      <c r="J19" s="84"/>
      <c r="K19" s="84"/>
      <c r="L19" s="84"/>
      <c r="M19" s="84"/>
      <c r="N19" s="84"/>
      <c r="O19" s="108"/>
      <c r="P19" s="108"/>
      <c r="Q19" s="84"/>
      <c r="R19" s="84"/>
      <c r="S19" s="84"/>
      <c r="T19" s="84"/>
      <c r="U19" s="84"/>
      <c r="V19" s="108"/>
      <c r="W19" s="108"/>
      <c r="X19" s="109"/>
      <c r="Y19" s="109"/>
      <c r="Z19" s="109"/>
      <c r="AA19" s="109"/>
      <c r="AB19" s="109"/>
      <c r="AC19" s="108"/>
      <c r="AD19" s="108"/>
      <c r="AE19" s="84"/>
      <c r="AF19" s="84"/>
      <c r="AG19" s="84"/>
      <c r="AH19" s="84"/>
      <c r="AI19" s="84"/>
      <c r="AJ19" s="108"/>
      <c r="AK19" s="108"/>
      <c r="AL19" s="84"/>
      <c r="AM19" s="84"/>
      <c r="AN19" s="84"/>
      <c r="AO19" s="84"/>
      <c r="AP19" s="84"/>
      <c r="AQ19" s="108"/>
      <c r="AR19" s="108"/>
      <c r="AS19" s="109"/>
      <c r="AT19" s="109"/>
      <c r="AU19" s="109"/>
      <c r="AV19" s="109"/>
      <c r="AW19" s="109"/>
      <c r="AX19" s="108"/>
      <c r="AY19" s="108"/>
      <c r="AZ19" s="84"/>
      <c r="BA19" s="84"/>
      <c r="BB19" s="84"/>
      <c r="BC19" s="84"/>
      <c r="BD19" s="110"/>
      <c r="BE19" s="108"/>
      <c r="BF19" s="108"/>
      <c r="BG19" s="84"/>
      <c r="BH19" s="84"/>
      <c r="BI19" s="84"/>
      <c r="BJ19" s="110"/>
      <c r="BK19" s="110"/>
      <c r="BL19" s="108"/>
      <c r="BM19" s="108"/>
      <c r="BN19" s="109"/>
      <c r="BO19" s="109"/>
      <c r="BP19" s="109"/>
      <c r="BQ19" s="109"/>
      <c r="BR19" s="109"/>
      <c r="BS19" s="108"/>
      <c r="BT19" s="108"/>
      <c r="BU19" s="84"/>
      <c r="BV19" s="84"/>
      <c r="BW19" s="84"/>
      <c r="BX19" s="84"/>
      <c r="BY19" s="84"/>
      <c r="BZ19" s="108"/>
      <c r="CA19" s="108"/>
      <c r="CB19" s="84"/>
      <c r="CC19" s="84"/>
      <c r="CD19" s="84"/>
      <c r="CE19" s="84"/>
      <c r="CF19" s="84"/>
      <c r="CG19" s="108"/>
      <c r="CH19" s="108"/>
      <c r="CI19" s="109"/>
      <c r="CJ19" s="109"/>
      <c r="CK19" s="109"/>
      <c r="CL19" s="109"/>
      <c r="CM19" s="109"/>
      <c r="CN19" s="108"/>
      <c r="CO19" s="108"/>
      <c r="CP19" s="84"/>
      <c r="CQ19" s="84"/>
      <c r="CR19" s="84"/>
      <c r="CS19" s="84"/>
      <c r="CT19" s="84"/>
      <c r="CU19" s="108"/>
      <c r="CV19" s="108"/>
      <c r="CW19" s="84"/>
      <c r="CX19" s="84"/>
      <c r="CY19" s="84"/>
      <c r="CZ19" s="84"/>
      <c r="DA19" s="84"/>
      <c r="DB19" s="108"/>
      <c r="DC19" s="108"/>
      <c r="DD19" s="109"/>
      <c r="DE19" s="109"/>
      <c r="DF19" s="109"/>
      <c r="DG19" s="109"/>
      <c r="DH19" s="109"/>
      <c r="DI19" s="108"/>
      <c r="DJ19" s="108"/>
      <c r="DK19" s="110"/>
      <c r="DL19" s="110"/>
      <c r="DM19" s="110"/>
      <c r="DN19" s="110"/>
      <c r="DO19" s="110"/>
      <c r="DP19" s="108"/>
      <c r="DQ19" s="108"/>
      <c r="DR19" s="110"/>
      <c r="DS19" s="110"/>
      <c r="DT19" s="110"/>
      <c r="DU19" s="110"/>
      <c r="DV19" s="110"/>
      <c r="DW19" s="108"/>
      <c r="DX19" s="108"/>
      <c r="DY19" s="109"/>
      <c r="DZ19" s="109"/>
      <c r="EA19" s="109"/>
      <c r="EB19" s="109"/>
      <c r="EC19" s="109"/>
      <c r="ED19" s="108"/>
      <c r="EE19" s="108"/>
      <c r="EF19" s="84"/>
      <c r="EG19" s="84"/>
      <c r="EH19" s="84"/>
      <c r="EI19" s="84"/>
      <c r="EJ19" s="84"/>
      <c r="EK19" s="108"/>
      <c r="EL19" s="108"/>
      <c r="EM19" s="84"/>
      <c r="EN19" s="84"/>
      <c r="EO19" s="84"/>
      <c r="EP19" s="84"/>
      <c r="EQ19" s="84"/>
      <c r="ER19" s="108"/>
      <c r="ES19" s="108"/>
      <c r="ET19" s="109"/>
      <c r="EU19" s="109"/>
      <c r="EV19" s="109"/>
      <c r="EW19" s="109"/>
      <c r="EX19" s="109"/>
      <c r="EY19" s="108"/>
      <c r="EZ19" s="108"/>
      <c r="FA19" s="84"/>
      <c r="FB19" s="84"/>
      <c r="FC19" s="84"/>
      <c r="FD19" s="84"/>
      <c r="FE19" s="84"/>
      <c r="FF19" s="108"/>
      <c r="FG19" s="108"/>
      <c r="FH19" s="110"/>
      <c r="FI19" s="110"/>
      <c r="FJ19" s="110"/>
      <c r="FK19" s="110"/>
      <c r="FL19" s="110"/>
      <c r="FM19" s="108"/>
      <c r="FN19" s="108"/>
      <c r="FO19" s="84"/>
      <c r="FP19" s="84"/>
      <c r="FQ19" s="84"/>
      <c r="FR19" s="84"/>
      <c r="FS19" s="84"/>
      <c r="FT19" s="108"/>
      <c r="FU19" s="108"/>
      <c r="FV19" s="84"/>
      <c r="FW19" s="84"/>
      <c r="FX19" s="84"/>
      <c r="FY19" s="84"/>
      <c r="FZ19" s="84"/>
      <c r="GA19" s="108"/>
      <c r="GB19" s="108"/>
      <c r="GC19" s="84"/>
      <c r="GD19" s="84"/>
      <c r="GE19" s="84"/>
      <c r="GF19" s="84"/>
      <c r="GG19" s="84"/>
      <c r="GH19" s="108"/>
      <c r="GI19" s="108"/>
      <c r="GJ19" s="84"/>
      <c r="GK19" s="84"/>
      <c r="GL19" s="84"/>
      <c r="GM19" s="84"/>
      <c r="GN19" s="84"/>
      <c r="GO19" s="108"/>
      <c r="GP19" s="108"/>
      <c r="GQ19" s="84"/>
      <c r="GR19" s="110"/>
      <c r="GS19" s="84"/>
      <c r="GT19" s="84"/>
      <c r="GU19" s="84"/>
      <c r="GV19" s="108"/>
      <c r="GW19" s="108"/>
      <c r="GX19" s="110"/>
      <c r="GY19" s="110"/>
      <c r="GZ19" s="110"/>
      <c r="HA19" s="110"/>
      <c r="HB19" s="110"/>
      <c r="HC19" s="108"/>
      <c r="HD19" s="108"/>
      <c r="HE19" s="110"/>
      <c r="HF19" s="110"/>
      <c r="HG19" s="84"/>
      <c r="HH19" s="84"/>
      <c r="HI19" s="84"/>
      <c r="HJ19" s="108"/>
      <c r="HK19" s="108"/>
      <c r="HL19" s="84"/>
      <c r="HM19" s="84"/>
      <c r="HN19" s="84"/>
      <c r="HO19" s="84"/>
      <c r="HP19" s="84"/>
      <c r="HQ19" s="108"/>
      <c r="HR19" s="108"/>
      <c r="HS19" s="84"/>
      <c r="HT19" s="84"/>
      <c r="HU19" s="84"/>
      <c r="HV19" s="84"/>
      <c r="HW19" s="84"/>
      <c r="HX19" s="108"/>
      <c r="HY19" s="108"/>
      <c r="HZ19" s="84"/>
      <c r="IA19" s="84"/>
      <c r="IB19" s="84"/>
      <c r="IC19" s="84"/>
      <c r="ID19" s="84"/>
      <c r="IE19" s="108"/>
      <c r="IF19" s="108"/>
      <c r="IG19" s="84"/>
      <c r="IH19" s="84"/>
      <c r="II19" s="110"/>
      <c r="IJ19" s="84"/>
      <c r="IK19" s="84"/>
      <c r="IL19" s="108"/>
      <c r="IM19" s="108"/>
      <c r="IN19" s="84"/>
      <c r="IO19" s="84"/>
      <c r="IP19" s="84"/>
      <c r="IQ19" s="110"/>
      <c r="IR19" s="84"/>
      <c r="IS19" s="108"/>
      <c r="IT19" s="108"/>
      <c r="IU19" s="84"/>
      <c r="IV19" s="84"/>
      <c r="IW19" s="84"/>
      <c r="IX19" s="84"/>
      <c r="IY19" s="84"/>
      <c r="IZ19" s="108"/>
      <c r="JA19" s="108"/>
      <c r="JB19" s="110"/>
      <c r="JC19" s="110"/>
      <c r="JD19" s="84"/>
      <c r="JE19" s="84"/>
      <c r="JF19" s="84"/>
      <c r="JG19" s="108"/>
      <c r="JH19" s="108"/>
      <c r="JI19" s="84"/>
      <c r="JJ19" s="84"/>
      <c r="JK19" s="84"/>
      <c r="JL19" s="110"/>
      <c r="JM19" s="84"/>
      <c r="JN19" s="108"/>
      <c r="JO19" s="108"/>
      <c r="JP19" s="84"/>
      <c r="JQ19" s="84"/>
      <c r="JR19" s="84"/>
      <c r="JS19" s="84"/>
      <c r="JT19" s="84"/>
      <c r="JU19" s="108"/>
      <c r="JV19" s="108"/>
      <c r="JW19" s="84"/>
      <c r="JX19" s="84"/>
      <c r="JY19" s="84"/>
      <c r="JZ19" s="84"/>
      <c r="KA19" s="84"/>
      <c r="KB19" s="108"/>
      <c r="KC19" s="108"/>
      <c r="KD19" s="84"/>
      <c r="KE19" s="84"/>
      <c r="KF19" s="84"/>
      <c r="KG19" s="84"/>
      <c r="KH19" s="84"/>
      <c r="KI19" s="108"/>
      <c r="KJ19" s="108"/>
      <c r="KK19" s="84"/>
      <c r="KL19" s="84"/>
      <c r="KM19" s="84"/>
      <c r="KN19" s="84"/>
      <c r="KO19" s="84"/>
      <c r="KP19" s="108"/>
      <c r="KQ19" s="108"/>
      <c r="KR19" s="84"/>
      <c r="KS19" s="84"/>
      <c r="KT19" s="84"/>
      <c r="KU19" s="84"/>
      <c r="KV19" s="84"/>
      <c r="KW19" s="108"/>
      <c r="KX19" s="303"/>
    </row>
    <row r="20" spans="1:310" ht="15" customHeight="1">
      <c r="A20" s="112">
        <v>12</v>
      </c>
      <c r="B20" s="311" t="s">
        <v>122</v>
      </c>
      <c r="C20" s="83"/>
      <c r="D20" s="84"/>
      <c r="E20" s="84"/>
      <c r="F20" s="84"/>
      <c r="G20" s="84"/>
      <c r="H20" s="108"/>
      <c r="I20" s="108"/>
      <c r="J20" s="84"/>
      <c r="K20" s="84"/>
      <c r="L20" s="84"/>
      <c r="M20" s="84"/>
      <c r="N20" s="84"/>
      <c r="O20" s="108"/>
      <c r="P20" s="108"/>
      <c r="Q20" s="84"/>
      <c r="R20" s="84"/>
      <c r="S20" s="84"/>
      <c r="T20" s="84"/>
      <c r="U20" s="84"/>
      <c r="V20" s="108"/>
      <c r="W20" s="108"/>
      <c r="X20" s="109"/>
      <c r="Y20" s="109"/>
      <c r="Z20" s="109"/>
      <c r="AA20" s="109"/>
      <c r="AB20" s="109"/>
      <c r="AC20" s="108"/>
      <c r="AD20" s="108"/>
      <c r="AE20" s="84"/>
      <c r="AF20" s="84"/>
      <c r="AG20" s="84"/>
      <c r="AH20" s="84"/>
      <c r="AI20" s="84"/>
      <c r="AJ20" s="108"/>
      <c r="AK20" s="108"/>
      <c r="AL20" s="84"/>
      <c r="AM20" s="84"/>
      <c r="AN20" s="84"/>
      <c r="AO20" s="84"/>
      <c r="AP20" s="84"/>
      <c r="AQ20" s="108"/>
      <c r="AR20" s="108"/>
      <c r="AS20" s="109"/>
      <c r="AT20" s="109"/>
      <c r="AU20" s="109"/>
      <c r="AV20" s="109"/>
      <c r="AW20" s="109"/>
      <c r="AX20" s="108"/>
      <c r="AY20" s="108"/>
      <c r="AZ20" s="84"/>
      <c r="BA20" s="84"/>
      <c r="BB20" s="84"/>
      <c r="BC20" s="84"/>
      <c r="BD20" s="110"/>
      <c r="BE20" s="108"/>
      <c r="BF20" s="108"/>
      <c r="BG20" s="84"/>
      <c r="BH20" s="84"/>
      <c r="BI20" s="84"/>
      <c r="BJ20" s="110"/>
      <c r="BK20" s="110"/>
      <c r="BL20" s="108"/>
      <c r="BM20" s="108"/>
      <c r="BN20" s="109"/>
      <c r="BO20" s="109"/>
      <c r="BP20" s="109"/>
      <c r="BQ20" s="109"/>
      <c r="BR20" s="109"/>
      <c r="BS20" s="108"/>
      <c r="BT20" s="108"/>
      <c r="BU20" s="84"/>
      <c r="BV20" s="84"/>
      <c r="BW20" s="84"/>
      <c r="BX20" s="84"/>
      <c r="BY20" s="84"/>
      <c r="BZ20" s="108"/>
      <c r="CA20" s="108"/>
      <c r="CB20" s="84"/>
      <c r="CC20" s="84"/>
      <c r="CD20" s="84"/>
      <c r="CE20" s="84"/>
      <c r="CF20" s="84"/>
      <c r="CG20" s="108"/>
      <c r="CH20" s="108"/>
      <c r="CI20" s="109"/>
      <c r="CJ20" s="109"/>
      <c r="CK20" s="109"/>
      <c r="CL20" s="109"/>
      <c r="CM20" s="109"/>
      <c r="CN20" s="108"/>
      <c r="CO20" s="108"/>
      <c r="CP20" s="84"/>
      <c r="CQ20" s="84"/>
      <c r="CR20" s="84"/>
      <c r="CS20" s="84"/>
      <c r="CT20" s="84"/>
      <c r="CU20" s="108"/>
      <c r="CV20" s="108"/>
      <c r="CW20" s="84"/>
      <c r="CX20" s="84"/>
      <c r="CY20" s="84"/>
      <c r="CZ20" s="84"/>
      <c r="DA20" s="84"/>
      <c r="DB20" s="108"/>
      <c r="DC20" s="108"/>
      <c r="DD20" s="109"/>
      <c r="DE20" s="109"/>
      <c r="DF20" s="109"/>
      <c r="DG20" s="109"/>
      <c r="DH20" s="109"/>
      <c r="DI20" s="108"/>
      <c r="DJ20" s="108"/>
      <c r="DK20" s="110"/>
      <c r="DL20" s="110"/>
      <c r="DM20" s="110"/>
      <c r="DN20" s="110"/>
      <c r="DO20" s="110"/>
      <c r="DP20" s="108"/>
      <c r="DQ20" s="108"/>
      <c r="DR20" s="110"/>
      <c r="DS20" s="110"/>
      <c r="DT20" s="110"/>
      <c r="DU20" s="110"/>
      <c r="DV20" s="110"/>
      <c r="DW20" s="108"/>
      <c r="DX20" s="108"/>
      <c r="DY20" s="109"/>
      <c r="DZ20" s="109"/>
      <c r="EA20" s="109"/>
      <c r="EB20" s="109"/>
      <c r="EC20" s="109"/>
      <c r="ED20" s="108"/>
      <c r="EE20" s="108"/>
      <c r="EF20" s="84"/>
      <c r="EG20" s="84"/>
      <c r="EH20" s="84"/>
      <c r="EI20" s="84"/>
      <c r="EJ20" s="84"/>
      <c r="EK20" s="108"/>
      <c r="EL20" s="108"/>
      <c r="EM20" s="84"/>
      <c r="EN20" s="84"/>
      <c r="EO20" s="84"/>
      <c r="EP20" s="84"/>
      <c r="EQ20" s="84"/>
      <c r="ER20" s="108"/>
      <c r="ES20" s="108"/>
      <c r="ET20" s="109"/>
      <c r="EU20" s="109"/>
      <c r="EV20" s="109"/>
      <c r="EW20" s="109"/>
      <c r="EX20" s="109"/>
      <c r="EY20" s="108"/>
      <c r="EZ20" s="108"/>
      <c r="FA20" s="84"/>
      <c r="FB20" s="84"/>
      <c r="FC20" s="84"/>
      <c r="FD20" s="84"/>
      <c r="FE20" s="84"/>
      <c r="FF20" s="108"/>
      <c r="FG20" s="108"/>
      <c r="FH20" s="110"/>
      <c r="FI20" s="110"/>
      <c r="FJ20" s="110"/>
      <c r="FK20" s="110"/>
      <c r="FL20" s="110"/>
      <c r="FM20" s="108"/>
      <c r="FN20" s="108"/>
      <c r="FO20" s="84"/>
      <c r="FP20" s="84"/>
      <c r="FQ20" s="84"/>
      <c r="FR20" s="84"/>
      <c r="FS20" s="84"/>
      <c r="FT20" s="108"/>
      <c r="FU20" s="108"/>
      <c r="FV20" s="84"/>
      <c r="FW20" s="84"/>
      <c r="FX20" s="84"/>
      <c r="FY20" s="84"/>
      <c r="FZ20" s="84"/>
      <c r="GA20" s="108"/>
      <c r="GB20" s="108"/>
      <c r="GC20" s="84"/>
      <c r="GD20" s="84"/>
      <c r="GE20" s="84"/>
      <c r="GF20" s="84"/>
      <c r="GG20" s="84"/>
      <c r="GH20" s="108"/>
      <c r="GI20" s="108"/>
      <c r="GJ20" s="84"/>
      <c r="GK20" s="84"/>
      <c r="GL20" s="84"/>
      <c r="GM20" s="84"/>
      <c r="GN20" s="84"/>
      <c r="GO20" s="108"/>
      <c r="GP20" s="108"/>
      <c r="GQ20" s="84"/>
      <c r="GR20" s="110"/>
      <c r="GS20" s="84"/>
      <c r="GT20" s="84"/>
      <c r="GU20" s="84"/>
      <c r="GV20" s="108"/>
      <c r="GW20" s="108"/>
      <c r="GX20" s="110"/>
      <c r="GY20" s="110"/>
      <c r="GZ20" s="110"/>
      <c r="HA20" s="110"/>
      <c r="HB20" s="110"/>
      <c r="HC20" s="108"/>
      <c r="HD20" s="108"/>
      <c r="HE20" s="110"/>
      <c r="HF20" s="110"/>
      <c r="HG20" s="84"/>
      <c r="HH20" s="84"/>
      <c r="HI20" s="84"/>
      <c r="HJ20" s="108"/>
      <c r="HK20" s="108"/>
      <c r="HL20" s="84"/>
      <c r="HM20" s="84"/>
      <c r="HN20" s="84"/>
      <c r="HO20" s="84"/>
      <c r="HP20" s="84"/>
      <c r="HQ20" s="108"/>
      <c r="HR20" s="108"/>
      <c r="HS20" s="84"/>
      <c r="HT20" s="84"/>
      <c r="HU20" s="84"/>
      <c r="HV20" s="84"/>
      <c r="HW20" s="84"/>
      <c r="HX20" s="108"/>
      <c r="HY20" s="108"/>
      <c r="HZ20" s="84"/>
      <c r="IA20" s="84"/>
      <c r="IB20" s="84"/>
      <c r="IC20" s="84"/>
      <c r="ID20" s="84"/>
      <c r="IE20" s="108"/>
      <c r="IF20" s="108"/>
      <c r="IG20" s="84"/>
      <c r="IH20" s="84"/>
      <c r="II20" s="110"/>
      <c r="IJ20" s="84"/>
      <c r="IK20" s="84"/>
      <c r="IL20" s="108"/>
      <c r="IM20" s="108"/>
      <c r="IN20" s="84"/>
      <c r="IO20" s="84"/>
      <c r="IP20" s="84"/>
      <c r="IQ20" s="110"/>
      <c r="IR20" s="84"/>
      <c r="IS20" s="108"/>
      <c r="IT20" s="108"/>
      <c r="IU20" s="84"/>
      <c r="IV20" s="84"/>
      <c r="IW20" s="84"/>
      <c r="IX20" s="84"/>
      <c r="IY20" s="84"/>
      <c r="IZ20" s="108"/>
      <c r="JA20" s="108"/>
      <c r="JB20" s="110"/>
      <c r="JC20" s="110"/>
      <c r="JD20" s="84"/>
      <c r="JE20" s="84"/>
      <c r="JF20" s="84"/>
      <c r="JG20" s="108"/>
      <c r="JH20" s="108"/>
      <c r="JI20" s="84"/>
      <c r="JJ20" s="84"/>
      <c r="JK20" s="84"/>
      <c r="JL20" s="110"/>
      <c r="JM20" s="84"/>
      <c r="JN20" s="108"/>
      <c r="JO20" s="108"/>
      <c r="JP20" s="84"/>
      <c r="JQ20" s="84"/>
      <c r="JR20" s="84"/>
      <c r="JS20" s="84"/>
      <c r="JT20" s="84"/>
      <c r="JU20" s="108"/>
      <c r="JV20" s="108"/>
      <c r="JW20" s="84"/>
      <c r="JX20" s="84"/>
      <c r="JY20" s="84"/>
      <c r="JZ20" s="84"/>
      <c r="KA20" s="84"/>
      <c r="KB20" s="108"/>
      <c r="KC20" s="108"/>
      <c r="KD20" s="84"/>
      <c r="KE20" s="84"/>
      <c r="KF20" s="84"/>
      <c r="KG20" s="84"/>
      <c r="KH20" s="84"/>
      <c r="KI20" s="108"/>
      <c r="KJ20" s="108"/>
      <c r="KK20" s="84"/>
      <c r="KL20" s="84"/>
      <c r="KM20" s="84"/>
      <c r="KN20" s="84"/>
      <c r="KO20" s="84"/>
      <c r="KP20" s="108"/>
      <c r="KQ20" s="108"/>
      <c r="KR20" s="84"/>
      <c r="KS20" s="84"/>
      <c r="KT20" s="84"/>
      <c r="KU20" s="84"/>
      <c r="KV20" s="84"/>
      <c r="KW20" s="108"/>
      <c r="KX20" s="303"/>
    </row>
    <row r="21" spans="1:310" ht="15" customHeight="1">
      <c r="A21" s="112">
        <v>13</v>
      </c>
      <c r="B21" s="311" t="s">
        <v>123</v>
      </c>
      <c r="C21" s="83"/>
      <c r="D21" s="84"/>
      <c r="E21" s="84"/>
      <c r="F21" s="84"/>
      <c r="G21" s="84"/>
      <c r="H21" s="108"/>
      <c r="I21" s="108"/>
      <c r="J21" s="84"/>
      <c r="K21" s="84"/>
      <c r="L21" s="84"/>
      <c r="M21" s="84"/>
      <c r="N21" s="84"/>
      <c r="O21" s="108"/>
      <c r="P21" s="108"/>
      <c r="Q21" s="84"/>
      <c r="R21" s="84"/>
      <c r="S21" s="84"/>
      <c r="T21" s="84"/>
      <c r="U21" s="84"/>
      <c r="V21" s="108"/>
      <c r="W21" s="108"/>
      <c r="X21" s="109"/>
      <c r="Y21" s="109"/>
      <c r="Z21" s="109"/>
      <c r="AA21" s="109"/>
      <c r="AB21" s="109"/>
      <c r="AC21" s="108"/>
      <c r="AD21" s="108"/>
      <c r="AE21" s="84"/>
      <c r="AF21" s="84"/>
      <c r="AG21" s="84"/>
      <c r="AH21" s="84"/>
      <c r="AI21" s="84"/>
      <c r="AJ21" s="108"/>
      <c r="AK21" s="108"/>
      <c r="AL21" s="84"/>
      <c r="AM21" s="84"/>
      <c r="AN21" s="84"/>
      <c r="AO21" s="84"/>
      <c r="AP21" s="84"/>
      <c r="AQ21" s="108"/>
      <c r="AR21" s="108"/>
      <c r="AS21" s="109"/>
      <c r="AT21" s="109"/>
      <c r="AU21" s="109"/>
      <c r="AV21" s="109"/>
      <c r="AW21" s="109"/>
      <c r="AX21" s="108"/>
      <c r="AY21" s="108"/>
      <c r="AZ21" s="84"/>
      <c r="BA21" s="84"/>
      <c r="BB21" s="84"/>
      <c r="BC21" s="84"/>
      <c r="BD21" s="110"/>
      <c r="BE21" s="108"/>
      <c r="BF21" s="108"/>
      <c r="BG21" s="84"/>
      <c r="BH21" s="84"/>
      <c r="BI21" s="84"/>
      <c r="BJ21" s="110"/>
      <c r="BK21" s="110"/>
      <c r="BL21" s="108"/>
      <c r="BM21" s="108"/>
      <c r="BN21" s="109"/>
      <c r="BO21" s="109"/>
      <c r="BP21" s="109"/>
      <c r="BQ21" s="109"/>
      <c r="BR21" s="109"/>
      <c r="BS21" s="108"/>
      <c r="BT21" s="108"/>
      <c r="BU21" s="84"/>
      <c r="BV21" s="84"/>
      <c r="BW21" s="84"/>
      <c r="BX21" s="84"/>
      <c r="BY21" s="84"/>
      <c r="BZ21" s="108"/>
      <c r="CA21" s="108"/>
      <c r="CB21" s="84"/>
      <c r="CC21" s="84"/>
      <c r="CD21" s="84"/>
      <c r="CE21" s="84"/>
      <c r="CF21" s="84"/>
      <c r="CG21" s="108"/>
      <c r="CH21" s="108"/>
      <c r="CI21" s="109"/>
      <c r="CJ21" s="109"/>
      <c r="CK21" s="109"/>
      <c r="CL21" s="109"/>
      <c r="CM21" s="109"/>
      <c r="CN21" s="108"/>
      <c r="CO21" s="108"/>
      <c r="CP21" s="84"/>
      <c r="CQ21" s="84"/>
      <c r="CR21" s="84"/>
      <c r="CS21" s="84"/>
      <c r="CT21" s="84"/>
      <c r="CU21" s="108"/>
      <c r="CV21" s="108"/>
      <c r="CW21" s="84"/>
      <c r="CX21" s="84"/>
      <c r="CY21" s="84"/>
      <c r="CZ21" s="84"/>
      <c r="DA21" s="84"/>
      <c r="DB21" s="108"/>
      <c r="DC21" s="108"/>
      <c r="DD21" s="109"/>
      <c r="DE21" s="109"/>
      <c r="DF21" s="109"/>
      <c r="DG21" s="109"/>
      <c r="DH21" s="109"/>
      <c r="DI21" s="108"/>
      <c r="DJ21" s="108"/>
      <c r="DK21" s="110"/>
      <c r="DL21" s="110"/>
      <c r="DM21" s="110"/>
      <c r="DN21" s="110"/>
      <c r="DO21" s="110"/>
      <c r="DP21" s="108"/>
      <c r="DQ21" s="108"/>
      <c r="DR21" s="110"/>
      <c r="DS21" s="110"/>
      <c r="DT21" s="110"/>
      <c r="DU21" s="110"/>
      <c r="DV21" s="110"/>
      <c r="DW21" s="108"/>
      <c r="DX21" s="108"/>
      <c r="DY21" s="109"/>
      <c r="DZ21" s="109"/>
      <c r="EA21" s="109"/>
      <c r="EB21" s="109"/>
      <c r="EC21" s="109"/>
      <c r="ED21" s="108"/>
      <c r="EE21" s="108"/>
      <c r="EF21" s="84"/>
      <c r="EG21" s="84"/>
      <c r="EH21" s="84"/>
      <c r="EI21" s="84"/>
      <c r="EJ21" s="84"/>
      <c r="EK21" s="108"/>
      <c r="EL21" s="108"/>
      <c r="EM21" s="84"/>
      <c r="EN21" s="84"/>
      <c r="EO21" s="84"/>
      <c r="EP21" s="84"/>
      <c r="EQ21" s="84"/>
      <c r="ER21" s="108"/>
      <c r="ES21" s="108"/>
      <c r="ET21" s="109"/>
      <c r="EU21" s="109"/>
      <c r="EV21" s="109"/>
      <c r="EW21" s="109"/>
      <c r="EX21" s="109"/>
      <c r="EY21" s="108"/>
      <c r="EZ21" s="108"/>
      <c r="FA21" s="84"/>
      <c r="FB21" s="84"/>
      <c r="FC21" s="84"/>
      <c r="FD21" s="84"/>
      <c r="FE21" s="84"/>
      <c r="FF21" s="108"/>
      <c r="FG21" s="108"/>
      <c r="FH21" s="110"/>
      <c r="FI21" s="110"/>
      <c r="FJ21" s="110"/>
      <c r="FK21" s="110"/>
      <c r="FL21" s="110"/>
      <c r="FM21" s="108"/>
      <c r="FN21" s="108"/>
      <c r="FO21" s="84"/>
      <c r="FP21" s="84"/>
      <c r="FQ21" s="84"/>
      <c r="FR21" s="84"/>
      <c r="FS21" s="84"/>
      <c r="FT21" s="108"/>
      <c r="FU21" s="108"/>
      <c r="FV21" s="84"/>
      <c r="FW21" s="84"/>
      <c r="FX21" s="84"/>
      <c r="FY21" s="84"/>
      <c r="FZ21" s="84"/>
      <c r="GA21" s="108"/>
      <c r="GB21" s="108"/>
      <c r="GC21" s="84"/>
      <c r="GD21" s="84"/>
      <c r="GE21" s="84"/>
      <c r="GF21" s="84"/>
      <c r="GG21" s="84"/>
      <c r="GH21" s="108"/>
      <c r="GI21" s="108"/>
      <c r="GJ21" s="84"/>
      <c r="GK21" s="84"/>
      <c r="GL21" s="84"/>
      <c r="GM21" s="84"/>
      <c r="GN21" s="84"/>
      <c r="GO21" s="108"/>
      <c r="GP21" s="108"/>
      <c r="GQ21" s="84"/>
      <c r="GR21" s="110"/>
      <c r="GS21" s="84"/>
      <c r="GT21" s="84"/>
      <c r="GU21" s="84"/>
      <c r="GV21" s="108"/>
      <c r="GW21" s="108"/>
      <c r="GX21" s="110"/>
      <c r="GY21" s="110"/>
      <c r="GZ21" s="110"/>
      <c r="HA21" s="110"/>
      <c r="HB21" s="110"/>
      <c r="HC21" s="108"/>
      <c r="HD21" s="108"/>
      <c r="HE21" s="110"/>
      <c r="HF21" s="110"/>
      <c r="HG21" s="84"/>
      <c r="HH21" s="84"/>
      <c r="HI21" s="84"/>
      <c r="HJ21" s="108"/>
      <c r="HK21" s="108"/>
      <c r="HL21" s="84"/>
      <c r="HM21" s="84"/>
      <c r="HN21" s="84"/>
      <c r="HO21" s="84"/>
      <c r="HP21" s="84"/>
      <c r="HQ21" s="108"/>
      <c r="HR21" s="108"/>
      <c r="HS21" s="84"/>
      <c r="HT21" s="84"/>
      <c r="HU21" s="84"/>
      <c r="HV21" s="84"/>
      <c r="HW21" s="84"/>
      <c r="HX21" s="108"/>
      <c r="HY21" s="108"/>
      <c r="HZ21" s="84"/>
      <c r="IA21" s="84"/>
      <c r="IB21" s="84"/>
      <c r="IC21" s="84"/>
      <c r="ID21" s="84"/>
      <c r="IE21" s="108"/>
      <c r="IF21" s="108"/>
      <c r="IG21" s="84"/>
      <c r="IH21" s="84"/>
      <c r="II21" s="110"/>
      <c r="IJ21" s="84"/>
      <c r="IK21" s="84"/>
      <c r="IL21" s="108"/>
      <c r="IM21" s="108"/>
      <c r="IN21" s="84"/>
      <c r="IO21" s="84"/>
      <c r="IP21" s="84"/>
      <c r="IQ21" s="110"/>
      <c r="IR21" s="84"/>
      <c r="IS21" s="108"/>
      <c r="IT21" s="108"/>
      <c r="IU21" s="84"/>
      <c r="IV21" s="84"/>
      <c r="IW21" s="84"/>
      <c r="IX21" s="84"/>
      <c r="IY21" s="84"/>
      <c r="IZ21" s="108"/>
      <c r="JA21" s="108"/>
      <c r="JB21" s="110"/>
      <c r="JC21" s="110"/>
      <c r="JD21" s="84"/>
      <c r="JE21" s="84"/>
      <c r="JF21" s="84"/>
      <c r="JG21" s="108"/>
      <c r="JH21" s="108"/>
      <c r="JI21" s="84"/>
      <c r="JJ21" s="84"/>
      <c r="JK21" s="84"/>
      <c r="JL21" s="110"/>
      <c r="JM21" s="84"/>
      <c r="JN21" s="108"/>
      <c r="JO21" s="108"/>
      <c r="JP21" s="84"/>
      <c r="JQ21" s="84"/>
      <c r="JR21" s="84"/>
      <c r="JS21" s="84"/>
      <c r="JT21" s="84"/>
      <c r="JU21" s="108"/>
      <c r="JV21" s="108"/>
      <c r="JW21" s="84"/>
      <c r="JX21" s="84"/>
      <c r="JY21" s="84"/>
      <c r="JZ21" s="84"/>
      <c r="KA21" s="84"/>
      <c r="KB21" s="108"/>
      <c r="KC21" s="108"/>
      <c r="KD21" s="84"/>
      <c r="KE21" s="84"/>
      <c r="KF21" s="84"/>
      <c r="KG21" s="84"/>
      <c r="KH21" s="84"/>
      <c r="KI21" s="108"/>
      <c r="KJ21" s="108"/>
      <c r="KK21" s="84"/>
      <c r="KL21" s="84"/>
      <c r="KM21" s="84"/>
      <c r="KN21" s="84"/>
      <c r="KO21" s="84"/>
      <c r="KP21" s="108"/>
      <c r="KQ21" s="108"/>
      <c r="KR21" s="84"/>
      <c r="KS21" s="84"/>
      <c r="KT21" s="84"/>
      <c r="KU21" s="84"/>
      <c r="KV21" s="84"/>
      <c r="KW21" s="108"/>
      <c r="KX21" s="303"/>
    </row>
    <row r="22" spans="1:310" ht="15" customHeight="1">
      <c r="A22" s="112">
        <v>14</v>
      </c>
      <c r="B22" s="311" t="s">
        <v>18</v>
      </c>
      <c r="C22" s="83"/>
      <c r="D22" s="84"/>
      <c r="E22" s="84"/>
      <c r="F22" s="84"/>
      <c r="G22" s="84"/>
      <c r="H22" s="108"/>
      <c r="I22" s="108"/>
      <c r="J22" s="84"/>
      <c r="K22" s="84"/>
      <c r="L22" s="84"/>
      <c r="M22" s="84"/>
      <c r="N22" s="84"/>
      <c r="O22" s="108"/>
      <c r="P22" s="108"/>
      <c r="Q22" s="84"/>
      <c r="R22" s="84"/>
      <c r="S22" s="84"/>
      <c r="T22" s="84"/>
      <c r="U22" s="84"/>
      <c r="V22" s="108"/>
      <c r="W22" s="108"/>
      <c r="X22" s="109"/>
      <c r="Y22" s="109"/>
      <c r="Z22" s="109"/>
      <c r="AA22" s="109"/>
      <c r="AB22" s="109"/>
      <c r="AC22" s="108"/>
      <c r="AD22" s="108"/>
      <c r="AE22" s="84"/>
      <c r="AF22" s="84"/>
      <c r="AG22" s="84"/>
      <c r="AH22" s="84"/>
      <c r="AI22" s="84"/>
      <c r="AJ22" s="108"/>
      <c r="AK22" s="108"/>
      <c r="AL22" s="84"/>
      <c r="AM22" s="84"/>
      <c r="AN22" s="84"/>
      <c r="AO22" s="84"/>
      <c r="AP22" s="84"/>
      <c r="AQ22" s="108"/>
      <c r="AR22" s="108"/>
      <c r="AS22" s="109"/>
      <c r="AT22" s="109"/>
      <c r="AU22" s="109"/>
      <c r="AV22" s="109"/>
      <c r="AW22" s="109"/>
      <c r="AX22" s="108"/>
      <c r="AY22" s="108"/>
      <c r="AZ22" s="84"/>
      <c r="BA22" s="84"/>
      <c r="BB22" s="84"/>
      <c r="BC22" s="84"/>
      <c r="BD22" s="110"/>
      <c r="BE22" s="108"/>
      <c r="BF22" s="108"/>
      <c r="BG22" s="84"/>
      <c r="BH22" s="84"/>
      <c r="BI22" s="84"/>
      <c r="BJ22" s="110"/>
      <c r="BK22" s="110"/>
      <c r="BL22" s="108"/>
      <c r="BM22" s="108"/>
      <c r="BN22" s="109"/>
      <c r="BO22" s="109"/>
      <c r="BP22" s="109"/>
      <c r="BQ22" s="109"/>
      <c r="BR22" s="109"/>
      <c r="BS22" s="108"/>
      <c r="BT22" s="108"/>
      <c r="BU22" s="84"/>
      <c r="BV22" s="84"/>
      <c r="BW22" s="84"/>
      <c r="BX22" s="84"/>
      <c r="BY22" s="84"/>
      <c r="BZ22" s="108"/>
      <c r="CA22" s="108"/>
      <c r="CB22" s="84"/>
      <c r="CC22" s="84"/>
      <c r="CD22" s="84"/>
      <c r="CE22" s="84"/>
      <c r="CF22" s="84"/>
      <c r="CG22" s="108"/>
      <c r="CH22" s="108"/>
      <c r="CI22" s="109"/>
      <c r="CJ22" s="109"/>
      <c r="CK22" s="109"/>
      <c r="CL22" s="109"/>
      <c r="CM22" s="109"/>
      <c r="CN22" s="108"/>
      <c r="CO22" s="108"/>
      <c r="CP22" s="84"/>
      <c r="CQ22" s="84"/>
      <c r="CR22" s="84"/>
      <c r="CS22" s="84"/>
      <c r="CT22" s="84"/>
      <c r="CU22" s="108"/>
      <c r="CV22" s="108"/>
      <c r="CW22" s="84"/>
      <c r="CX22" s="84"/>
      <c r="CY22" s="84"/>
      <c r="CZ22" s="84"/>
      <c r="DA22" s="84"/>
      <c r="DB22" s="108"/>
      <c r="DC22" s="108"/>
      <c r="DD22" s="109"/>
      <c r="DE22" s="109"/>
      <c r="DF22" s="109"/>
      <c r="DG22" s="109"/>
      <c r="DH22" s="109"/>
      <c r="DI22" s="108"/>
      <c r="DJ22" s="108"/>
      <c r="DK22" s="110"/>
      <c r="DL22" s="110"/>
      <c r="DM22" s="110"/>
      <c r="DN22" s="110"/>
      <c r="DO22" s="110"/>
      <c r="DP22" s="108"/>
      <c r="DQ22" s="108"/>
      <c r="DR22" s="110"/>
      <c r="DS22" s="110"/>
      <c r="DT22" s="110"/>
      <c r="DU22" s="110"/>
      <c r="DV22" s="110"/>
      <c r="DW22" s="108"/>
      <c r="DX22" s="108"/>
      <c r="DY22" s="109"/>
      <c r="DZ22" s="109"/>
      <c r="EA22" s="109"/>
      <c r="EB22" s="109"/>
      <c r="EC22" s="109"/>
      <c r="ED22" s="108"/>
      <c r="EE22" s="108"/>
      <c r="EF22" s="84"/>
      <c r="EG22" s="84"/>
      <c r="EH22" s="84"/>
      <c r="EI22" s="84"/>
      <c r="EJ22" s="84"/>
      <c r="EK22" s="108"/>
      <c r="EL22" s="108"/>
      <c r="EM22" s="84"/>
      <c r="EN22" s="84"/>
      <c r="EO22" s="84"/>
      <c r="EP22" s="84"/>
      <c r="EQ22" s="84"/>
      <c r="ER22" s="108"/>
      <c r="ES22" s="108"/>
      <c r="ET22" s="109"/>
      <c r="EU22" s="109"/>
      <c r="EV22" s="109"/>
      <c r="EW22" s="109"/>
      <c r="EX22" s="109"/>
      <c r="EY22" s="108"/>
      <c r="EZ22" s="108"/>
      <c r="FA22" s="84"/>
      <c r="FB22" s="84"/>
      <c r="FC22" s="84"/>
      <c r="FD22" s="84"/>
      <c r="FE22" s="84"/>
      <c r="FF22" s="108"/>
      <c r="FG22" s="108"/>
      <c r="FH22" s="110"/>
      <c r="FI22" s="110"/>
      <c r="FJ22" s="110"/>
      <c r="FK22" s="110"/>
      <c r="FL22" s="110"/>
      <c r="FM22" s="108"/>
      <c r="FN22" s="108"/>
      <c r="FO22" s="84"/>
      <c r="FP22" s="84"/>
      <c r="FQ22" s="84"/>
      <c r="FR22" s="84"/>
      <c r="FS22" s="84"/>
      <c r="FT22" s="108"/>
      <c r="FU22" s="108"/>
      <c r="FV22" s="84"/>
      <c r="FW22" s="84"/>
      <c r="FX22" s="84"/>
      <c r="FY22" s="84"/>
      <c r="FZ22" s="84"/>
      <c r="GA22" s="108"/>
      <c r="GB22" s="108"/>
      <c r="GC22" s="84"/>
      <c r="GD22" s="84"/>
      <c r="GE22" s="84"/>
      <c r="GF22" s="84"/>
      <c r="GG22" s="84"/>
      <c r="GH22" s="108"/>
      <c r="GI22" s="108"/>
      <c r="GJ22" s="84"/>
      <c r="GK22" s="84"/>
      <c r="GL22" s="84"/>
      <c r="GM22" s="84"/>
      <c r="GN22" s="84"/>
      <c r="GO22" s="108"/>
      <c r="GP22" s="108"/>
      <c r="GQ22" s="84"/>
      <c r="GR22" s="110"/>
      <c r="GS22" s="84"/>
      <c r="GT22" s="84"/>
      <c r="GU22" s="84"/>
      <c r="GV22" s="108"/>
      <c r="GW22" s="108"/>
      <c r="GX22" s="110"/>
      <c r="GY22" s="110"/>
      <c r="GZ22" s="110"/>
      <c r="HA22" s="110"/>
      <c r="HB22" s="110"/>
      <c r="HC22" s="108"/>
      <c r="HD22" s="108"/>
      <c r="HE22" s="110"/>
      <c r="HF22" s="110"/>
      <c r="HG22" s="84"/>
      <c r="HH22" s="84"/>
      <c r="HI22" s="84"/>
      <c r="HJ22" s="108"/>
      <c r="HK22" s="108"/>
      <c r="HL22" s="84"/>
      <c r="HM22" s="84"/>
      <c r="HN22" s="84"/>
      <c r="HO22" s="84"/>
      <c r="HP22" s="84"/>
      <c r="HQ22" s="108"/>
      <c r="HR22" s="108"/>
      <c r="HS22" s="84"/>
      <c r="HT22" s="84"/>
      <c r="HU22" s="84"/>
      <c r="HV22" s="84"/>
      <c r="HW22" s="84"/>
      <c r="HX22" s="108"/>
      <c r="HY22" s="108"/>
      <c r="HZ22" s="84"/>
      <c r="IA22" s="84"/>
      <c r="IB22" s="84"/>
      <c r="IC22" s="84"/>
      <c r="ID22" s="84"/>
      <c r="IE22" s="108"/>
      <c r="IF22" s="108"/>
      <c r="IG22" s="84"/>
      <c r="IH22" s="84"/>
      <c r="II22" s="110"/>
      <c r="IJ22" s="84"/>
      <c r="IK22" s="84"/>
      <c r="IL22" s="108"/>
      <c r="IM22" s="108"/>
      <c r="IN22" s="84"/>
      <c r="IO22" s="84"/>
      <c r="IP22" s="84"/>
      <c r="IQ22" s="110"/>
      <c r="IR22" s="84"/>
      <c r="IS22" s="108"/>
      <c r="IT22" s="108"/>
      <c r="IU22" s="84"/>
      <c r="IV22" s="84"/>
      <c r="IW22" s="84"/>
      <c r="IX22" s="84"/>
      <c r="IY22" s="84"/>
      <c r="IZ22" s="108"/>
      <c r="JA22" s="108"/>
      <c r="JB22" s="110"/>
      <c r="JC22" s="110"/>
      <c r="JD22" s="84"/>
      <c r="JE22" s="84"/>
      <c r="JF22" s="84"/>
      <c r="JG22" s="108"/>
      <c r="JH22" s="108"/>
      <c r="JI22" s="84"/>
      <c r="JJ22" s="84"/>
      <c r="JK22" s="84"/>
      <c r="JL22" s="110"/>
      <c r="JM22" s="84"/>
      <c r="JN22" s="108"/>
      <c r="JO22" s="108"/>
      <c r="JP22" s="84"/>
      <c r="JQ22" s="84"/>
      <c r="JR22" s="84"/>
      <c r="JS22" s="84"/>
      <c r="JT22" s="84"/>
      <c r="JU22" s="108"/>
      <c r="JV22" s="108"/>
      <c r="JW22" s="84"/>
      <c r="JX22" s="84"/>
      <c r="JY22" s="84"/>
      <c r="JZ22" s="84"/>
      <c r="KA22" s="84"/>
      <c r="KB22" s="108"/>
      <c r="KC22" s="108"/>
      <c r="KD22" s="84"/>
      <c r="KE22" s="84"/>
      <c r="KF22" s="84"/>
      <c r="KG22" s="84"/>
      <c r="KH22" s="84"/>
      <c r="KI22" s="108"/>
      <c r="KJ22" s="108"/>
      <c r="KK22" s="84"/>
      <c r="KL22" s="84"/>
      <c r="KM22" s="84"/>
      <c r="KN22" s="84"/>
      <c r="KO22" s="84"/>
      <c r="KP22" s="108"/>
      <c r="KQ22" s="108"/>
      <c r="KR22" s="84"/>
      <c r="KS22" s="84"/>
      <c r="KT22" s="84"/>
      <c r="KU22" s="84"/>
      <c r="KV22" s="84"/>
      <c r="KW22" s="108"/>
      <c r="KX22" s="303"/>
    </row>
    <row r="23" spans="1:310" ht="15" customHeight="1">
      <c r="A23" s="112">
        <v>15</v>
      </c>
      <c r="B23" s="311" t="s">
        <v>124</v>
      </c>
      <c r="C23" s="83"/>
      <c r="D23" s="84"/>
      <c r="E23" s="84"/>
      <c r="F23" s="84"/>
      <c r="G23" s="84"/>
      <c r="H23" s="108"/>
      <c r="I23" s="108"/>
      <c r="J23" s="84"/>
      <c r="K23" s="84"/>
      <c r="L23" s="84"/>
      <c r="M23" s="84"/>
      <c r="N23" s="84"/>
      <c r="O23" s="108"/>
      <c r="P23" s="108"/>
      <c r="Q23" s="84"/>
      <c r="R23" s="84"/>
      <c r="S23" s="84"/>
      <c r="T23" s="84"/>
      <c r="U23" s="84"/>
      <c r="V23" s="108"/>
      <c r="W23" s="108"/>
      <c r="X23" s="109"/>
      <c r="Y23" s="109"/>
      <c r="Z23" s="109"/>
      <c r="AA23" s="109"/>
      <c r="AB23" s="109"/>
      <c r="AC23" s="108"/>
      <c r="AD23" s="108"/>
      <c r="AE23" s="84"/>
      <c r="AF23" s="84"/>
      <c r="AG23" s="84"/>
      <c r="AH23" s="84"/>
      <c r="AI23" s="84"/>
      <c r="AJ23" s="108"/>
      <c r="AK23" s="108"/>
      <c r="AL23" s="84"/>
      <c r="AM23" s="84"/>
      <c r="AN23" s="84"/>
      <c r="AO23" s="84"/>
      <c r="AP23" s="84"/>
      <c r="AQ23" s="108"/>
      <c r="AR23" s="108"/>
      <c r="AS23" s="109"/>
      <c r="AT23" s="109"/>
      <c r="AU23" s="109"/>
      <c r="AV23" s="109"/>
      <c r="AW23" s="109"/>
      <c r="AX23" s="108"/>
      <c r="AY23" s="108"/>
      <c r="AZ23" s="84"/>
      <c r="BA23" s="84"/>
      <c r="BB23" s="84"/>
      <c r="BC23" s="84"/>
      <c r="BD23" s="110"/>
      <c r="BE23" s="108"/>
      <c r="BF23" s="108"/>
      <c r="BG23" s="84"/>
      <c r="BH23" s="84"/>
      <c r="BI23" s="84"/>
      <c r="BJ23" s="110"/>
      <c r="BK23" s="110"/>
      <c r="BL23" s="108"/>
      <c r="BM23" s="108"/>
      <c r="BN23" s="109"/>
      <c r="BO23" s="109"/>
      <c r="BP23" s="109"/>
      <c r="BQ23" s="109"/>
      <c r="BR23" s="109"/>
      <c r="BS23" s="108"/>
      <c r="BT23" s="108"/>
      <c r="BU23" s="84"/>
      <c r="BV23" s="84"/>
      <c r="BW23" s="84"/>
      <c r="BX23" s="84"/>
      <c r="BY23" s="84"/>
      <c r="BZ23" s="108"/>
      <c r="CA23" s="108"/>
      <c r="CB23" s="84"/>
      <c r="CC23" s="84"/>
      <c r="CD23" s="84"/>
      <c r="CE23" s="84"/>
      <c r="CF23" s="84"/>
      <c r="CG23" s="108"/>
      <c r="CH23" s="108"/>
      <c r="CI23" s="109"/>
      <c r="CJ23" s="109"/>
      <c r="CK23" s="109"/>
      <c r="CL23" s="109"/>
      <c r="CM23" s="109"/>
      <c r="CN23" s="108"/>
      <c r="CO23" s="108"/>
      <c r="CP23" s="84"/>
      <c r="CQ23" s="84"/>
      <c r="CR23" s="84"/>
      <c r="CS23" s="84"/>
      <c r="CT23" s="84"/>
      <c r="CU23" s="108"/>
      <c r="CV23" s="108"/>
      <c r="CW23" s="84"/>
      <c r="CX23" s="84"/>
      <c r="CY23" s="84"/>
      <c r="CZ23" s="84"/>
      <c r="DA23" s="84"/>
      <c r="DB23" s="108"/>
      <c r="DC23" s="108"/>
      <c r="DD23" s="109"/>
      <c r="DE23" s="109"/>
      <c r="DF23" s="109"/>
      <c r="DG23" s="109"/>
      <c r="DH23" s="109"/>
      <c r="DI23" s="108"/>
      <c r="DJ23" s="108"/>
      <c r="DK23" s="110"/>
      <c r="DL23" s="110"/>
      <c r="DM23" s="110"/>
      <c r="DN23" s="110"/>
      <c r="DO23" s="110"/>
      <c r="DP23" s="108"/>
      <c r="DQ23" s="108"/>
      <c r="DR23" s="110"/>
      <c r="DS23" s="110"/>
      <c r="DT23" s="110"/>
      <c r="DU23" s="110"/>
      <c r="DV23" s="110"/>
      <c r="DW23" s="108"/>
      <c r="DX23" s="108"/>
      <c r="DY23" s="109"/>
      <c r="DZ23" s="109"/>
      <c r="EA23" s="109"/>
      <c r="EB23" s="109"/>
      <c r="EC23" s="109"/>
      <c r="ED23" s="108"/>
      <c r="EE23" s="108"/>
      <c r="EF23" s="84"/>
      <c r="EG23" s="84"/>
      <c r="EH23" s="84"/>
      <c r="EI23" s="84"/>
      <c r="EJ23" s="84"/>
      <c r="EK23" s="108"/>
      <c r="EL23" s="108"/>
      <c r="EM23" s="84"/>
      <c r="EN23" s="84"/>
      <c r="EO23" s="84"/>
      <c r="EP23" s="84"/>
      <c r="EQ23" s="84"/>
      <c r="ER23" s="108"/>
      <c r="ES23" s="108"/>
      <c r="ET23" s="109"/>
      <c r="EU23" s="109"/>
      <c r="EV23" s="109"/>
      <c r="EW23" s="109"/>
      <c r="EX23" s="109"/>
      <c r="EY23" s="108"/>
      <c r="EZ23" s="108"/>
      <c r="FA23" s="84"/>
      <c r="FB23" s="84"/>
      <c r="FC23" s="84"/>
      <c r="FD23" s="84"/>
      <c r="FE23" s="84"/>
      <c r="FF23" s="108"/>
      <c r="FG23" s="108"/>
      <c r="FH23" s="110"/>
      <c r="FI23" s="110"/>
      <c r="FJ23" s="110"/>
      <c r="FK23" s="110"/>
      <c r="FL23" s="110"/>
      <c r="FM23" s="108"/>
      <c r="FN23" s="108"/>
      <c r="FO23" s="84"/>
      <c r="FP23" s="84"/>
      <c r="FQ23" s="84"/>
      <c r="FR23" s="84"/>
      <c r="FS23" s="84"/>
      <c r="FT23" s="108"/>
      <c r="FU23" s="108"/>
      <c r="FV23" s="84"/>
      <c r="FW23" s="84"/>
      <c r="FX23" s="84"/>
      <c r="FY23" s="84"/>
      <c r="FZ23" s="84"/>
      <c r="GA23" s="108"/>
      <c r="GB23" s="108"/>
      <c r="GC23" s="84"/>
      <c r="GD23" s="84"/>
      <c r="GE23" s="84"/>
      <c r="GF23" s="84"/>
      <c r="GG23" s="84"/>
      <c r="GH23" s="108"/>
      <c r="GI23" s="108"/>
      <c r="GJ23" s="84"/>
      <c r="GK23" s="84"/>
      <c r="GL23" s="84"/>
      <c r="GM23" s="84"/>
      <c r="GN23" s="84"/>
      <c r="GO23" s="108"/>
      <c r="GP23" s="108"/>
      <c r="GQ23" s="84"/>
      <c r="GR23" s="110"/>
      <c r="GS23" s="84"/>
      <c r="GT23" s="84"/>
      <c r="GU23" s="84"/>
      <c r="GV23" s="108"/>
      <c r="GW23" s="108"/>
      <c r="GX23" s="110"/>
      <c r="GY23" s="110"/>
      <c r="GZ23" s="110"/>
      <c r="HA23" s="110"/>
      <c r="HB23" s="110"/>
      <c r="HC23" s="108"/>
      <c r="HD23" s="108"/>
      <c r="HE23" s="110"/>
      <c r="HF23" s="110"/>
      <c r="HG23" s="84"/>
      <c r="HH23" s="84"/>
      <c r="HI23" s="84"/>
      <c r="HJ23" s="108"/>
      <c r="HK23" s="108"/>
      <c r="HL23" s="84"/>
      <c r="HM23" s="84"/>
      <c r="HN23" s="84"/>
      <c r="HO23" s="84"/>
      <c r="HP23" s="84"/>
      <c r="HQ23" s="108"/>
      <c r="HR23" s="108"/>
      <c r="HS23" s="84"/>
      <c r="HT23" s="84"/>
      <c r="HU23" s="84"/>
      <c r="HV23" s="84"/>
      <c r="HW23" s="84"/>
      <c r="HX23" s="108"/>
      <c r="HY23" s="108"/>
      <c r="HZ23" s="84"/>
      <c r="IA23" s="84"/>
      <c r="IB23" s="84"/>
      <c r="IC23" s="84"/>
      <c r="ID23" s="84"/>
      <c r="IE23" s="108"/>
      <c r="IF23" s="108"/>
      <c r="IG23" s="84"/>
      <c r="IH23" s="84"/>
      <c r="II23" s="110"/>
      <c r="IJ23" s="84"/>
      <c r="IK23" s="84"/>
      <c r="IL23" s="108"/>
      <c r="IM23" s="108"/>
      <c r="IN23" s="84"/>
      <c r="IO23" s="84"/>
      <c r="IP23" s="84"/>
      <c r="IQ23" s="110"/>
      <c r="IR23" s="84"/>
      <c r="IS23" s="108"/>
      <c r="IT23" s="108"/>
      <c r="IU23" s="84"/>
      <c r="IV23" s="84"/>
      <c r="IW23" s="84"/>
      <c r="IX23" s="84"/>
      <c r="IY23" s="84"/>
      <c r="IZ23" s="108"/>
      <c r="JA23" s="108"/>
      <c r="JB23" s="110"/>
      <c r="JC23" s="110"/>
      <c r="JD23" s="84"/>
      <c r="JE23" s="84"/>
      <c r="JF23" s="84"/>
      <c r="JG23" s="108"/>
      <c r="JH23" s="108"/>
      <c r="JI23" s="84"/>
      <c r="JJ23" s="84"/>
      <c r="JK23" s="84"/>
      <c r="JL23" s="110"/>
      <c r="JM23" s="84"/>
      <c r="JN23" s="108"/>
      <c r="JO23" s="108"/>
      <c r="JP23" s="84"/>
      <c r="JQ23" s="84"/>
      <c r="JR23" s="84"/>
      <c r="JS23" s="84"/>
      <c r="JT23" s="84"/>
      <c r="JU23" s="108"/>
      <c r="JV23" s="108"/>
      <c r="JW23" s="84"/>
      <c r="JX23" s="84"/>
      <c r="JY23" s="84"/>
      <c r="JZ23" s="84"/>
      <c r="KA23" s="84"/>
      <c r="KB23" s="108"/>
      <c r="KC23" s="108"/>
      <c r="KD23" s="84"/>
      <c r="KE23" s="84"/>
      <c r="KF23" s="84"/>
      <c r="KG23" s="84"/>
      <c r="KH23" s="84"/>
      <c r="KI23" s="108"/>
      <c r="KJ23" s="108"/>
      <c r="KK23" s="84"/>
      <c r="KL23" s="84"/>
      <c r="KM23" s="84"/>
      <c r="KN23" s="84"/>
      <c r="KO23" s="84"/>
      <c r="KP23" s="108"/>
      <c r="KQ23" s="108"/>
      <c r="KR23" s="84"/>
      <c r="KS23" s="84"/>
      <c r="KT23" s="84"/>
      <c r="KU23" s="84"/>
      <c r="KV23" s="84"/>
      <c r="KW23" s="108"/>
      <c r="KX23" s="303"/>
    </row>
    <row r="24" spans="1:310" ht="15" customHeight="1">
      <c r="A24" s="112">
        <v>16</v>
      </c>
      <c r="B24" s="311" t="s">
        <v>125</v>
      </c>
      <c r="C24" s="83"/>
      <c r="D24" s="84"/>
      <c r="E24" s="84"/>
      <c r="F24" s="84"/>
      <c r="G24" s="84"/>
      <c r="H24" s="108"/>
      <c r="I24" s="108"/>
      <c r="J24" s="84"/>
      <c r="K24" s="84"/>
      <c r="L24" s="84"/>
      <c r="M24" s="84"/>
      <c r="N24" s="84"/>
      <c r="O24" s="108"/>
      <c r="P24" s="108"/>
      <c r="Q24" s="84"/>
      <c r="R24" s="84"/>
      <c r="S24" s="84"/>
      <c r="T24" s="84"/>
      <c r="U24" s="84"/>
      <c r="V24" s="108"/>
      <c r="W24" s="108"/>
      <c r="X24" s="109"/>
      <c r="Y24" s="109"/>
      <c r="Z24" s="109"/>
      <c r="AA24" s="109"/>
      <c r="AB24" s="109"/>
      <c r="AC24" s="108"/>
      <c r="AD24" s="108"/>
      <c r="AE24" s="84"/>
      <c r="AF24" s="84"/>
      <c r="AG24" s="84"/>
      <c r="AH24" s="84"/>
      <c r="AI24" s="84"/>
      <c r="AJ24" s="108"/>
      <c r="AK24" s="108"/>
      <c r="AL24" s="84"/>
      <c r="AM24" s="84"/>
      <c r="AN24" s="84"/>
      <c r="AO24" s="84"/>
      <c r="AP24" s="84"/>
      <c r="AQ24" s="108"/>
      <c r="AR24" s="108"/>
      <c r="AS24" s="109"/>
      <c r="AT24" s="109"/>
      <c r="AU24" s="109"/>
      <c r="AV24" s="109"/>
      <c r="AW24" s="109"/>
      <c r="AX24" s="108"/>
      <c r="AY24" s="108"/>
      <c r="AZ24" s="84"/>
      <c r="BA24" s="84"/>
      <c r="BB24" s="84"/>
      <c r="BC24" s="84"/>
      <c r="BD24" s="110"/>
      <c r="BE24" s="108"/>
      <c r="BF24" s="108"/>
      <c r="BG24" s="84"/>
      <c r="BH24" s="84"/>
      <c r="BI24" s="84"/>
      <c r="BJ24" s="110"/>
      <c r="BK24" s="110"/>
      <c r="BL24" s="108"/>
      <c r="BM24" s="108"/>
      <c r="BN24" s="109"/>
      <c r="BO24" s="109"/>
      <c r="BP24" s="109"/>
      <c r="BQ24" s="109"/>
      <c r="BR24" s="109"/>
      <c r="BS24" s="108"/>
      <c r="BT24" s="108"/>
      <c r="BU24" s="84"/>
      <c r="BV24" s="84"/>
      <c r="BW24" s="84"/>
      <c r="BX24" s="84"/>
      <c r="BY24" s="84"/>
      <c r="BZ24" s="108"/>
      <c r="CA24" s="108"/>
      <c r="CB24" s="84"/>
      <c r="CC24" s="84"/>
      <c r="CD24" s="84"/>
      <c r="CE24" s="84"/>
      <c r="CF24" s="84"/>
      <c r="CG24" s="108"/>
      <c r="CH24" s="108"/>
      <c r="CI24" s="109"/>
      <c r="CJ24" s="109"/>
      <c r="CK24" s="109"/>
      <c r="CL24" s="109"/>
      <c r="CM24" s="109"/>
      <c r="CN24" s="108"/>
      <c r="CO24" s="108"/>
      <c r="CP24" s="84"/>
      <c r="CQ24" s="84"/>
      <c r="CR24" s="84"/>
      <c r="CS24" s="84"/>
      <c r="CT24" s="84"/>
      <c r="CU24" s="108"/>
      <c r="CV24" s="108"/>
      <c r="CW24" s="84"/>
      <c r="CX24" s="84"/>
      <c r="CY24" s="84"/>
      <c r="CZ24" s="84"/>
      <c r="DA24" s="84"/>
      <c r="DB24" s="108"/>
      <c r="DC24" s="108"/>
      <c r="DD24" s="109"/>
      <c r="DE24" s="109"/>
      <c r="DF24" s="109"/>
      <c r="DG24" s="109"/>
      <c r="DH24" s="109"/>
      <c r="DI24" s="108"/>
      <c r="DJ24" s="108"/>
      <c r="DK24" s="110"/>
      <c r="DL24" s="110"/>
      <c r="DM24" s="110"/>
      <c r="DN24" s="110"/>
      <c r="DO24" s="110"/>
      <c r="DP24" s="108"/>
      <c r="DQ24" s="108"/>
      <c r="DR24" s="110"/>
      <c r="DS24" s="110"/>
      <c r="DT24" s="110"/>
      <c r="DU24" s="110"/>
      <c r="DV24" s="110"/>
      <c r="DW24" s="108"/>
      <c r="DX24" s="108"/>
      <c r="DY24" s="109"/>
      <c r="DZ24" s="109"/>
      <c r="EA24" s="109"/>
      <c r="EB24" s="109"/>
      <c r="EC24" s="109"/>
      <c r="ED24" s="108"/>
      <c r="EE24" s="108"/>
      <c r="EF24" s="84"/>
      <c r="EG24" s="84"/>
      <c r="EH24" s="84"/>
      <c r="EI24" s="84"/>
      <c r="EJ24" s="84"/>
      <c r="EK24" s="108"/>
      <c r="EL24" s="108"/>
      <c r="EM24" s="84"/>
      <c r="EN24" s="84"/>
      <c r="EO24" s="84"/>
      <c r="EP24" s="84"/>
      <c r="EQ24" s="84"/>
      <c r="ER24" s="108"/>
      <c r="ES24" s="108"/>
      <c r="ET24" s="109"/>
      <c r="EU24" s="109"/>
      <c r="EV24" s="109"/>
      <c r="EW24" s="109"/>
      <c r="EX24" s="109"/>
      <c r="EY24" s="108"/>
      <c r="EZ24" s="108"/>
      <c r="FA24" s="84"/>
      <c r="FB24" s="84"/>
      <c r="FC24" s="84"/>
      <c r="FD24" s="84"/>
      <c r="FE24" s="84"/>
      <c r="FF24" s="108"/>
      <c r="FG24" s="108"/>
      <c r="FH24" s="110"/>
      <c r="FI24" s="110"/>
      <c r="FJ24" s="110"/>
      <c r="FK24" s="110"/>
      <c r="FL24" s="110"/>
      <c r="FM24" s="108"/>
      <c r="FN24" s="108"/>
      <c r="FO24" s="84"/>
      <c r="FP24" s="84"/>
      <c r="FQ24" s="84"/>
      <c r="FR24" s="84"/>
      <c r="FS24" s="84"/>
      <c r="FT24" s="108"/>
      <c r="FU24" s="108"/>
      <c r="FV24" s="84"/>
      <c r="FW24" s="84"/>
      <c r="FX24" s="84"/>
      <c r="FY24" s="84"/>
      <c r="FZ24" s="84"/>
      <c r="GA24" s="108"/>
      <c r="GB24" s="108"/>
      <c r="GC24" s="84"/>
      <c r="GD24" s="84"/>
      <c r="GE24" s="84"/>
      <c r="GF24" s="84"/>
      <c r="GG24" s="84"/>
      <c r="GH24" s="108"/>
      <c r="GI24" s="108"/>
      <c r="GJ24" s="84"/>
      <c r="GK24" s="84"/>
      <c r="GL24" s="84"/>
      <c r="GM24" s="84"/>
      <c r="GN24" s="84"/>
      <c r="GO24" s="108"/>
      <c r="GP24" s="108"/>
      <c r="GQ24" s="84"/>
      <c r="GR24" s="110"/>
      <c r="GS24" s="84"/>
      <c r="GT24" s="84"/>
      <c r="GU24" s="84"/>
      <c r="GV24" s="108"/>
      <c r="GW24" s="108"/>
      <c r="GX24" s="110"/>
      <c r="GY24" s="110"/>
      <c r="GZ24" s="110"/>
      <c r="HA24" s="110"/>
      <c r="HB24" s="110"/>
      <c r="HC24" s="108"/>
      <c r="HD24" s="108"/>
      <c r="HE24" s="110"/>
      <c r="HF24" s="110"/>
      <c r="HG24" s="84"/>
      <c r="HH24" s="84"/>
      <c r="HI24" s="84"/>
      <c r="HJ24" s="108"/>
      <c r="HK24" s="108"/>
      <c r="HL24" s="84"/>
      <c r="HM24" s="84"/>
      <c r="HN24" s="84"/>
      <c r="HO24" s="84"/>
      <c r="HP24" s="84"/>
      <c r="HQ24" s="108"/>
      <c r="HR24" s="108"/>
      <c r="HS24" s="84"/>
      <c r="HT24" s="84"/>
      <c r="HU24" s="84"/>
      <c r="HV24" s="84"/>
      <c r="HW24" s="84"/>
      <c r="HX24" s="108"/>
      <c r="HY24" s="108"/>
      <c r="HZ24" s="84"/>
      <c r="IA24" s="84"/>
      <c r="IB24" s="84"/>
      <c r="IC24" s="84"/>
      <c r="ID24" s="84"/>
      <c r="IE24" s="108"/>
      <c r="IF24" s="108"/>
      <c r="IG24" s="84"/>
      <c r="IH24" s="84"/>
      <c r="II24" s="110"/>
      <c r="IJ24" s="84"/>
      <c r="IK24" s="84"/>
      <c r="IL24" s="108"/>
      <c r="IM24" s="108"/>
      <c r="IN24" s="84"/>
      <c r="IO24" s="84"/>
      <c r="IP24" s="84"/>
      <c r="IQ24" s="110"/>
      <c r="IR24" s="84"/>
      <c r="IS24" s="108"/>
      <c r="IT24" s="108"/>
      <c r="IU24" s="84"/>
      <c r="IV24" s="84"/>
      <c r="IW24" s="84"/>
      <c r="IX24" s="84"/>
      <c r="IY24" s="84"/>
      <c r="IZ24" s="108"/>
      <c r="JA24" s="108"/>
      <c r="JB24" s="110"/>
      <c r="JC24" s="110"/>
      <c r="JD24" s="84"/>
      <c r="JE24" s="84"/>
      <c r="JF24" s="84"/>
      <c r="JG24" s="108"/>
      <c r="JH24" s="108"/>
      <c r="JI24" s="84"/>
      <c r="JJ24" s="84"/>
      <c r="JK24" s="84"/>
      <c r="JL24" s="110"/>
      <c r="JM24" s="84"/>
      <c r="JN24" s="108"/>
      <c r="JO24" s="108"/>
      <c r="JP24" s="84"/>
      <c r="JQ24" s="84"/>
      <c r="JR24" s="84"/>
      <c r="JS24" s="84"/>
      <c r="JT24" s="84"/>
      <c r="JU24" s="108"/>
      <c r="JV24" s="108"/>
      <c r="JW24" s="84"/>
      <c r="JX24" s="84"/>
      <c r="JY24" s="84"/>
      <c r="JZ24" s="84"/>
      <c r="KA24" s="84"/>
      <c r="KB24" s="108"/>
      <c r="KC24" s="108"/>
      <c r="KD24" s="84"/>
      <c r="KE24" s="84"/>
      <c r="KF24" s="84"/>
      <c r="KG24" s="84"/>
      <c r="KH24" s="84"/>
      <c r="KI24" s="108"/>
      <c r="KJ24" s="108"/>
      <c r="KK24" s="84"/>
      <c r="KL24" s="84"/>
      <c r="KM24" s="84"/>
      <c r="KN24" s="84"/>
      <c r="KO24" s="84"/>
      <c r="KP24" s="108"/>
      <c r="KQ24" s="108"/>
      <c r="KR24" s="84"/>
      <c r="KS24" s="84"/>
      <c r="KT24" s="84"/>
      <c r="KU24" s="84"/>
      <c r="KV24" s="84"/>
      <c r="KW24" s="108"/>
      <c r="KX24" s="303"/>
    </row>
    <row r="25" spans="1:310" ht="15" customHeight="1">
      <c r="A25" s="112">
        <v>17</v>
      </c>
      <c r="B25" s="311" t="s">
        <v>126</v>
      </c>
      <c r="C25" s="83"/>
      <c r="D25" s="84"/>
      <c r="E25" s="84"/>
      <c r="F25" s="84"/>
      <c r="G25" s="84"/>
      <c r="H25" s="108"/>
      <c r="I25" s="108"/>
      <c r="J25" s="84"/>
      <c r="K25" s="84"/>
      <c r="L25" s="84"/>
      <c r="M25" s="84"/>
      <c r="N25" s="84"/>
      <c r="O25" s="108"/>
      <c r="P25" s="108"/>
      <c r="Q25" s="84"/>
      <c r="R25" s="84"/>
      <c r="S25" s="84"/>
      <c r="T25" s="84"/>
      <c r="U25" s="84"/>
      <c r="V25" s="108"/>
      <c r="W25" s="108"/>
      <c r="X25" s="109"/>
      <c r="Y25" s="109"/>
      <c r="Z25" s="109"/>
      <c r="AA25" s="109"/>
      <c r="AB25" s="109"/>
      <c r="AC25" s="108"/>
      <c r="AD25" s="108"/>
      <c r="AE25" s="84"/>
      <c r="AF25" s="84"/>
      <c r="AG25" s="84"/>
      <c r="AH25" s="84"/>
      <c r="AI25" s="84"/>
      <c r="AJ25" s="108"/>
      <c r="AK25" s="108"/>
      <c r="AL25" s="84"/>
      <c r="AM25" s="84"/>
      <c r="AN25" s="84"/>
      <c r="AO25" s="84"/>
      <c r="AP25" s="84"/>
      <c r="AQ25" s="108"/>
      <c r="AR25" s="108"/>
      <c r="AS25" s="109"/>
      <c r="AT25" s="109"/>
      <c r="AU25" s="109"/>
      <c r="AV25" s="109"/>
      <c r="AW25" s="109"/>
      <c r="AX25" s="108"/>
      <c r="AY25" s="108"/>
      <c r="AZ25" s="84"/>
      <c r="BA25" s="84"/>
      <c r="BB25" s="84"/>
      <c r="BC25" s="84"/>
      <c r="BD25" s="110"/>
      <c r="BE25" s="108"/>
      <c r="BF25" s="108"/>
      <c r="BG25" s="84"/>
      <c r="BH25" s="84"/>
      <c r="BI25" s="84"/>
      <c r="BJ25" s="110"/>
      <c r="BK25" s="110"/>
      <c r="BL25" s="108"/>
      <c r="BM25" s="108"/>
      <c r="BN25" s="109"/>
      <c r="BO25" s="109"/>
      <c r="BP25" s="109"/>
      <c r="BQ25" s="109"/>
      <c r="BR25" s="109"/>
      <c r="BS25" s="108"/>
      <c r="BT25" s="108"/>
      <c r="BU25" s="84"/>
      <c r="BV25" s="84"/>
      <c r="BW25" s="84"/>
      <c r="BX25" s="84"/>
      <c r="BY25" s="84"/>
      <c r="BZ25" s="108"/>
      <c r="CA25" s="108"/>
      <c r="CB25" s="84"/>
      <c r="CC25" s="84"/>
      <c r="CD25" s="84"/>
      <c r="CE25" s="84"/>
      <c r="CF25" s="84"/>
      <c r="CG25" s="108"/>
      <c r="CH25" s="108"/>
      <c r="CI25" s="109"/>
      <c r="CJ25" s="109"/>
      <c r="CK25" s="109"/>
      <c r="CL25" s="109"/>
      <c r="CM25" s="109"/>
      <c r="CN25" s="108"/>
      <c r="CO25" s="108"/>
      <c r="CP25" s="84"/>
      <c r="CQ25" s="84"/>
      <c r="CR25" s="84"/>
      <c r="CS25" s="84"/>
      <c r="CT25" s="84"/>
      <c r="CU25" s="108"/>
      <c r="CV25" s="108"/>
      <c r="CW25" s="84"/>
      <c r="CX25" s="84"/>
      <c r="CY25" s="84"/>
      <c r="CZ25" s="84"/>
      <c r="DA25" s="84"/>
      <c r="DB25" s="108"/>
      <c r="DC25" s="108"/>
      <c r="DD25" s="109"/>
      <c r="DE25" s="109"/>
      <c r="DF25" s="109"/>
      <c r="DG25" s="109"/>
      <c r="DH25" s="109"/>
      <c r="DI25" s="108"/>
      <c r="DJ25" s="108"/>
      <c r="DK25" s="110"/>
      <c r="DL25" s="110"/>
      <c r="DM25" s="110"/>
      <c r="DN25" s="110"/>
      <c r="DO25" s="110"/>
      <c r="DP25" s="108"/>
      <c r="DQ25" s="108"/>
      <c r="DR25" s="110"/>
      <c r="DS25" s="110"/>
      <c r="DT25" s="110"/>
      <c r="DU25" s="110"/>
      <c r="DV25" s="110"/>
      <c r="DW25" s="108"/>
      <c r="DX25" s="108"/>
      <c r="DY25" s="109"/>
      <c r="DZ25" s="109"/>
      <c r="EA25" s="109"/>
      <c r="EB25" s="109"/>
      <c r="EC25" s="109"/>
      <c r="ED25" s="108"/>
      <c r="EE25" s="108"/>
      <c r="EF25" s="84"/>
      <c r="EG25" s="84"/>
      <c r="EH25" s="84"/>
      <c r="EI25" s="84"/>
      <c r="EJ25" s="84"/>
      <c r="EK25" s="108"/>
      <c r="EL25" s="108"/>
      <c r="EM25" s="84"/>
      <c r="EN25" s="84"/>
      <c r="EO25" s="84"/>
      <c r="EP25" s="84"/>
      <c r="EQ25" s="84"/>
      <c r="ER25" s="108"/>
      <c r="ES25" s="108"/>
      <c r="ET25" s="109"/>
      <c r="EU25" s="109"/>
      <c r="EV25" s="109"/>
      <c r="EW25" s="109"/>
      <c r="EX25" s="109"/>
      <c r="EY25" s="108"/>
      <c r="EZ25" s="108"/>
      <c r="FA25" s="84"/>
      <c r="FB25" s="84"/>
      <c r="FC25" s="84"/>
      <c r="FD25" s="84"/>
      <c r="FE25" s="84"/>
      <c r="FF25" s="108"/>
      <c r="FG25" s="108"/>
      <c r="FH25" s="110"/>
      <c r="FI25" s="110"/>
      <c r="FJ25" s="110"/>
      <c r="FK25" s="110"/>
      <c r="FL25" s="110"/>
      <c r="FM25" s="108"/>
      <c r="FN25" s="108"/>
      <c r="FO25" s="84"/>
      <c r="FP25" s="84"/>
      <c r="FQ25" s="84"/>
      <c r="FR25" s="84"/>
      <c r="FS25" s="84"/>
      <c r="FT25" s="108"/>
      <c r="FU25" s="108"/>
      <c r="FV25" s="84"/>
      <c r="FW25" s="84"/>
      <c r="FX25" s="84"/>
      <c r="FY25" s="84"/>
      <c r="FZ25" s="84"/>
      <c r="GA25" s="108"/>
      <c r="GB25" s="108"/>
      <c r="GC25" s="84"/>
      <c r="GD25" s="84"/>
      <c r="GE25" s="84"/>
      <c r="GF25" s="84"/>
      <c r="GG25" s="84"/>
      <c r="GH25" s="108"/>
      <c r="GI25" s="108"/>
      <c r="GJ25" s="84"/>
      <c r="GK25" s="84"/>
      <c r="GL25" s="84"/>
      <c r="GM25" s="84"/>
      <c r="GN25" s="84"/>
      <c r="GO25" s="108"/>
      <c r="GP25" s="108"/>
      <c r="GQ25" s="84"/>
      <c r="GR25" s="110"/>
      <c r="GS25" s="84"/>
      <c r="GT25" s="84"/>
      <c r="GU25" s="84"/>
      <c r="GV25" s="108"/>
      <c r="GW25" s="108"/>
      <c r="GX25" s="110"/>
      <c r="GY25" s="110"/>
      <c r="GZ25" s="110"/>
      <c r="HA25" s="110"/>
      <c r="HB25" s="110"/>
      <c r="HC25" s="108"/>
      <c r="HD25" s="108"/>
      <c r="HE25" s="110"/>
      <c r="HF25" s="110"/>
      <c r="HG25" s="84"/>
      <c r="HH25" s="84"/>
      <c r="HI25" s="84"/>
      <c r="HJ25" s="108"/>
      <c r="HK25" s="108"/>
      <c r="HL25" s="84"/>
      <c r="HM25" s="84"/>
      <c r="HN25" s="84"/>
      <c r="HO25" s="84"/>
      <c r="HP25" s="84"/>
      <c r="HQ25" s="108"/>
      <c r="HR25" s="108"/>
      <c r="HS25" s="84"/>
      <c r="HT25" s="84"/>
      <c r="HU25" s="84"/>
      <c r="HV25" s="84"/>
      <c r="HW25" s="84"/>
      <c r="HX25" s="108"/>
      <c r="HY25" s="108"/>
      <c r="HZ25" s="84"/>
      <c r="IA25" s="84"/>
      <c r="IB25" s="84"/>
      <c r="IC25" s="84"/>
      <c r="ID25" s="84"/>
      <c r="IE25" s="108"/>
      <c r="IF25" s="108"/>
      <c r="IG25" s="84"/>
      <c r="IH25" s="84"/>
      <c r="II25" s="110"/>
      <c r="IJ25" s="84"/>
      <c r="IK25" s="84"/>
      <c r="IL25" s="108"/>
      <c r="IM25" s="108"/>
      <c r="IN25" s="84"/>
      <c r="IO25" s="84"/>
      <c r="IP25" s="84"/>
      <c r="IQ25" s="110"/>
      <c r="IR25" s="84"/>
      <c r="IS25" s="108"/>
      <c r="IT25" s="108"/>
      <c r="IU25" s="84"/>
      <c r="IV25" s="84"/>
      <c r="IW25" s="84"/>
      <c r="IX25" s="84"/>
      <c r="IY25" s="84"/>
      <c r="IZ25" s="108"/>
      <c r="JA25" s="108"/>
      <c r="JB25" s="110"/>
      <c r="JC25" s="110"/>
      <c r="JD25" s="84"/>
      <c r="JE25" s="84"/>
      <c r="JF25" s="84"/>
      <c r="JG25" s="108"/>
      <c r="JH25" s="108"/>
      <c r="JI25" s="84"/>
      <c r="JJ25" s="84"/>
      <c r="JK25" s="84"/>
      <c r="JL25" s="110"/>
      <c r="JM25" s="84"/>
      <c r="JN25" s="108"/>
      <c r="JO25" s="108"/>
      <c r="JP25" s="84"/>
      <c r="JQ25" s="84"/>
      <c r="JR25" s="84"/>
      <c r="JS25" s="84"/>
      <c r="JT25" s="84"/>
      <c r="JU25" s="108"/>
      <c r="JV25" s="108"/>
      <c r="JW25" s="84"/>
      <c r="JX25" s="84"/>
      <c r="JY25" s="84"/>
      <c r="JZ25" s="84"/>
      <c r="KA25" s="84"/>
      <c r="KB25" s="108"/>
      <c r="KC25" s="108"/>
      <c r="KD25" s="84"/>
      <c r="KE25" s="84"/>
      <c r="KF25" s="84"/>
      <c r="KG25" s="84"/>
      <c r="KH25" s="84"/>
      <c r="KI25" s="108"/>
      <c r="KJ25" s="108"/>
      <c r="KK25" s="84"/>
      <c r="KL25" s="84"/>
      <c r="KM25" s="84"/>
      <c r="KN25" s="84"/>
      <c r="KO25" s="84"/>
      <c r="KP25" s="108"/>
      <c r="KQ25" s="108"/>
      <c r="KR25" s="84"/>
      <c r="KS25" s="84"/>
      <c r="KT25" s="84"/>
      <c r="KU25" s="84"/>
      <c r="KV25" s="84"/>
      <c r="KW25" s="108"/>
      <c r="KX25" s="303"/>
    </row>
    <row r="26" spans="1:310" ht="15" customHeight="1">
      <c r="A26" s="112">
        <v>18</v>
      </c>
      <c r="B26" s="311" t="s">
        <v>127</v>
      </c>
      <c r="C26" s="83"/>
      <c r="D26" s="84"/>
      <c r="E26" s="84"/>
      <c r="F26" s="84"/>
      <c r="G26" s="84"/>
      <c r="H26" s="108"/>
      <c r="I26" s="108"/>
      <c r="J26" s="84"/>
      <c r="K26" s="84"/>
      <c r="L26" s="84"/>
      <c r="M26" s="84"/>
      <c r="N26" s="84"/>
      <c r="O26" s="108"/>
      <c r="P26" s="108"/>
      <c r="Q26" s="84"/>
      <c r="R26" s="84"/>
      <c r="S26" s="84"/>
      <c r="T26" s="84"/>
      <c r="U26" s="84"/>
      <c r="V26" s="108"/>
      <c r="W26" s="108"/>
      <c r="X26" s="109"/>
      <c r="Y26" s="109"/>
      <c r="Z26" s="109"/>
      <c r="AA26" s="109"/>
      <c r="AB26" s="109"/>
      <c r="AC26" s="108"/>
      <c r="AD26" s="108"/>
      <c r="AE26" s="84"/>
      <c r="AF26" s="84"/>
      <c r="AG26" s="84"/>
      <c r="AH26" s="84"/>
      <c r="AI26" s="84"/>
      <c r="AJ26" s="108"/>
      <c r="AK26" s="108"/>
      <c r="AL26" s="84"/>
      <c r="AM26" s="84"/>
      <c r="AN26" s="84"/>
      <c r="AO26" s="84"/>
      <c r="AP26" s="84"/>
      <c r="AQ26" s="108"/>
      <c r="AR26" s="108"/>
      <c r="AS26" s="109"/>
      <c r="AT26" s="109"/>
      <c r="AU26" s="109"/>
      <c r="AV26" s="109"/>
      <c r="AW26" s="109"/>
      <c r="AX26" s="108"/>
      <c r="AY26" s="108"/>
      <c r="AZ26" s="84"/>
      <c r="BA26" s="84"/>
      <c r="BB26" s="84"/>
      <c r="BC26" s="84"/>
      <c r="BD26" s="110"/>
      <c r="BE26" s="108"/>
      <c r="BF26" s="108"/>
      <c r="BG26" s="84"/>
      <c r="BH26" s="84"/>
      <c r="BI26" s="84"/>
      <c r="BJ26" s="110"/>
      <c r="BK26" s="110"/>
      <c r="BL26" s="108"/>
      <c r="BM26" s="108"/>
      <c r="BN26" s="109"/>
      <c r="BO26" s="109"/>
      <c r="BP26" s="109"/>
      <c r="BQ26" s="109"/>
      <c r="BR26" s="109"/>
      <c r="BS26" s="108"/>
      <c r="BT26" s="108"/>
      <c r="BU26" s="84"/>
      <c r="BV26" s="84"/>
      <c r="BW26" s="84"/>
      <c r="BX26" s="84"/>
      <c r="BY26" s="84"/>
      <c r="BZ26" s="108"/>
      <c r="CA26" s="108"/>
      <c r="CB26" s="84"/>
      <c r="CC26" s="84"/>
      <c r="CD26" s="84"/>
      <c r="CE26" s="84"/>
      <c r="CF26" s="84"/>
      <c r="CG26" s="108"/>
      <c r="CH26" s="108"/>
      <c r="CI26" s="109"/>
      <c r="CJ26" s="109"/>
      <c r="CK26" s="109"/>
      <c r="CL26" s="109"/>
      <c r="CM26" s="109"/>
      <c r="CN26" s="108"/>
      <c r="CO26" s="108"/>
      <c r="CP26" s="84"/>
      <c r="CQ26" s="84"/>
      <c r="CR26" s="84"/>
      <c r="CS26" s="84"/>
      <c r="CT26" s="84"/>
      <c r="CU26" s="108"/>
      <c r="CV26" s="108"/>
      <c r="CW26" s="84"/>
      <c r="CX26" s="84"/>
      <c r="CY26" s="84"/>
      <c r="CZ26" s="84"/>
      <c r="DA26" s="84"/>
      <c r="DB26" s="108"/>
      <c r="DC26" s="108"/>
      <c r="DD26" s="109"/>
      <c r="DE26" s="109"/>
      <c r="DF26" s="109"/>
      <c r="DG26" s="109"/>
      <c r="DH26" s="109"/>
      <c r="DI26" s="108"/>
      <c r="DJ26" s="108"/>
      <c r="DK26" s="110"/>
      <c r="DL26" s="110"/>
      <c r="DM26" s="110"/>
      <c r="DN26" s="110"/>
      <c r="DO26" s="110"/>
      <c r="DP26" s="108"/>
      <c r="DQ26" s="108"/>
      <c r="DR26" s="110"/>
      <c r="DS26" s="110"/>
      <c r="DT26" s="110"/>
      <c r="DU26" s="110"/>
      <c r="DV26" s="110"/>
      <c r="DW26" s="108"/>
      <c r="DX26" s="108"/>
      <c r="DY26" s="109"/>
      <c r="DZ26" s="109"/>
      <c r="EA26" s="109"/>
      <c r="EB26" s="109"/>
      <c r="EC26" s="109"/>
      <c r="ED26" s="108"/>
      <c r="EE26" s="108"/>
      <c r="EF26" s="84"/>
      <c r="EG26" s="84"/>
      <c r="EH26" s="84"/>
      <c r="EI26" s="84"/>
      <c r="EJ26" s="84"/>
      <c r="EK26" s="108"/>
      <c r="EL26" s="108"/>
      <c r="EM26" s="84"/>
      <c r="EN26" s="84"/>
      <c r="EO26" s="84"/>
      <c r="EP26" s="84"/>
      <c r="EQ26" s="84"/>
      <c r="ER26" s="108"/>
      <c r="ES26" s="108"/>
      <c r="ET26" s="109"/>
      <c r="EU26" s="109"/>
      <c r="EV26" s="109"/>
      <c r="EW26" s="109"/>
      <c r="EX26" s="109"/>
      <c r="EY26" s="108"/>
      <c r="EZ26" s="108"/>
      <c r="FA26" s="84"/>
      <c r="FB26" s="84"/>
      <c r="FC26" s="84"/>
      <c r="FD26" s="84"/>
      <c r="FE26" s="84"/>
      <c r="FF26" s="108"/>
      <c r="FG26" s="108"/>
      <c r="FH26" s="110"/>
      <c r="FI26" s="110"/>
      <c r="FJ26" s="110"/>
      <c r="FK26" s="110"/>
      <c r="FL26" s="110"/>
      <c r="FM26" s="108"/>
      <c r="FN26" s="108"/>
      <c r="FO26" s="84"/>
      <c r="FP26" s="84"/>
      <c r="FQ26" s="84"/>
      <c r="FR26" s="84"/>
      <c r="FS26" s="84"/>
      <c r="FT26" s="108"/>
      <c r="FU26" s="108"/>
      <c r="FV26" s="84"/>
      <c r="FW26" s="84"/>
      <c r="FX26" s="84"/>
      <c r="FY26" s="84"/>
      <c r="FZ26" s="84"/>
      <c r="GA26" s="108"/>
      <c r="GB26" s="108"/>
      <c r="GC26" s="84"/>
      <c r="GD26" s="84"/>
      <c r="GE26" s="84"/>
      <c r="GF26" s="84"/>
      <c r="GG26" s="84"/>
      <c r="GH26" s="108"/>
      <c r="GI26" s="108"/>
      <c r="GJ26" s="84"/>
      <c r="GK26" s="84"/>
      <c r="GL26" s="84"/>
      <c r="GM26" s="84"/>
      <c r="GN26" s="84"/>
      <c r="GO26" s="108"/>
      <c r="GP26" s="108"/>
      <c r="GQ26" s="84"/>
      <c r="GR26" s="110"/>
      <c r="GS26" s="84"/>
      <c r="GT26" s="84"/>
      <c r="GU26" s="84"/>
      <c r="GV26" s="108"/>
      <c r="GW26" s="108"/>
      <c r="GX26" s="110"/>
      <c r="GY26" s="110"/>
      <c r="GZ26" s="110"/>
      <c r="HA26" s="110"/>
      <c r="HB26" s="110"/>
      <c r="HC26" s="108"/>
      <c r="HD26" s="108"/>
      <c r="HE26" s="110"/>
      <c r="HF26" s="110"/>
      <c r="HG26" s="84"/>
      <c r="HH26" s="84"/>
      <c r="HI26" s="84"/>
      <c r="HJ26" s="108"/>
      <c r="HK26" s="108"/>
      <c r="HL26" s="84"/>
      <c r="HM26" s="84"/>
      <c r="HN26" s="84"/>
      <c r="HO26" s="84"/>
      <c r="HP26" s="84"/>
      <c r="HQ26" s="108"/>
      <c r="HR26" s="108"/>
      <c r="HS26" s="84"/>
      <c r="HT26" s="84"/>
      <c r="HU26" s="84"/>
      <c r="HV26" s="84"/>
      <c r="HW26" s="84"/>
      <c r="HX26" s="108"/>
      <c r="HY26" s="108"/>
      <c r="HZ26" s="84"/>
      <c r="IA26" s="84"/>
      <c r="IB26" s="84"/>
      <c r="IC26" s="84"/>
      <c r="ID26" s="84"/>
      <c r="IE26" s="108"/>
      <c r="IF26" s="108"/>
      <c r="IG26" s="84"/>
      <c r="IH26" s="84"/>
      <c r="II26" s="110"/>
      <c r="IJ26" s="84"/>
      <c r="IK26" s="84"/>
      <c r="IL26" s="108"/>
      <c r="IM26" s="108"/>
      <c r="IN26" s="84"/>
      <c r="IO26" s="84"/>
      <c r="IP26" s="84"/>
      <c r="IQ26" s="110"/>
      <c r="IR26" s="84"/>
      <c r="IS26" s="108"/>
      <c r="IT26" s="108"/>
      <c r="IU26" s="84"/>
      <c r="IV26" s="84"/>
      <c r="IW26" s="84"/>
      <c r="IX26" s="84"/>
      <c r="IY26" s="84"/>
      <c r="IZ26" s="108"/>
      <c r="JA26" s="108"/>
      <c r="JB26" s="110"/>
      <c r="JC26" s="110"/>
      <c r="JD26" s="84"/>
      <c r="JE26" s="84"/>
      <c r="JF26" s="84"/>
      <c r="JG26" s="108"/>
      <c r="JH26" s="108"/>
      <c r="JI26" s="84"/>
      <c r="JJ26" s="84"/>
      <c r="JK26" s="84"/>
      <c r="JL26" s="110"/>
      <c r="JM26" s="84"/>
      <c r="JN26" s="108"/>
      <c r="JO26" s="108"/>
      <c r="JP26" s="84"/>
      <c r="JQ26" s="84"/>
      <c r="JR26" s="84"/>
      <c r="JS26" s="84"/>
      <c r="JT26" s="84"/>
      <c r="JU26" s="108"/>
      <c r="JV26" s="108"/>
      <c r="JW26" s="84"/>
      <c r="JX26" s="84"/>
      <c r="JY26" s="84"/>
      <c r="JZ26" s="84"/>
      <c r="KA26" s="84"/>
      <c r="KB26" s="108"/>
      <c r="KC26" s="108"/>
      <c r="KD26" s="84"/>
      <c r="KE26" s="84"/>
      <c r="KF26" s="84"/>
      <c r="KG26" s="84"/>
      <c r="KH26" s="84"/>
      <c r="KI26" s="108"/>
      <c r="KJ26" s="108"/>
      <c r="KK26" s="84"/>
      <c r="KL26" s="84"/>
      <c r="KM26" s="84"/>
      <c r="KN26" s="84"/>
      <c r="KO26" s="84"/>
      <c r="KP26" s="108"/>
      <c r="KQ26" s="108"/>
      <c r="KR26" s="84"/>
      <c r="KS26" s="84"/>
      <c r="KT26" s="84"/>
      <c r="KU26" s="84"/>
      <c r="KV26" s="84"/>
      <c r="KW26" s="108"/>
      <c r="KX26" s="303"/>
    </row>
    <row r="27" spans="1:310" ht="15" customHeight="1">
      <c r="A27" s="112">
        <v>19</v>
      </c>
      <c r="B27" s="311" t="s">
        <v>128</v>
      </c>
      <c r="C27" s="83"/>
      <c r="D27" s="84"/>
      <c r="E27" s="84"/>
      <c r="F27" s="84"/>
      <c r="G27" s="84"/>
      <c r="H27" s="108"/>
      <c r="I27" s="108"/>
      <c r="J27" s="84"/>
      <c r="K27" s="84"/>
      <c r="L27" s="84"/>
      <c r="M27" s="84"/>
      <c r="N27" s="84"/>
      <c r="O27" s="108"/>
      <c r="P27" s="108"/>
      <c r="Q27" s="84"/>
      <c r="R27" s="84"/>
      <c r="S27" s="84"/>
      <c r="T27" s="84"/>
      <c r="U27" s="84"/>
      <c r="V27" s="108"/>
      <c r="W27" s="108"/>
      <c r="X27" s="109"/>
      <c r="Y27" s="109"/>
      <c r="Z27" s="109"/>
      <c r="AA27" s="109"/>
      <c r="AB27" s="109"/>
      <c r="AC27" s="108"/>
      <c r="AD27" s="108"/>
      <c r="AE27" s="84"/>
      <c r="AF27" s="84"/>
      <c r="AG27" s="84"/>
      <c r="AH27" s="84"/>
      <c r="AI27" s="84"/>
      <c r="AJ27" s="108"/>
      <c r="AK27" s="108"/>
      <c r="AL27" s="84"/>
      <c r="AM27" s="84"/>
      <c r="AN27" s="84"/>
      <c r="AO27" s="84"/>
      <c r="AP27" s="84"/>
      <c r="AQ27" s="108"/>
      <c r="AR27" s="108"/>
      <c r="AS27" s="109"/>
      <c r="AT27" s="109"/>
      <c r="AU27" s="109"/>
      <c r="AV27" s="109"/>
      <c r="AW27" s="109"/>
      <c r="AX27" s="108"/>
      <c r="AY27" s="108"/>
      <c r="AZ27" s="84"/>
      <c r="BA27" s="84"/>
      <c r="BB27" s="84"/>
      <c r="BC27" s="84"/>
      <c r="BD27" s="110"/>
      <c r="BE27" s="108"/>
      <c r="BF27" s="108"/>
      <c r="BG27" s="84"/>
      <c r="BH27" s="84"/>
      <c r="BI27" s="84"/>
      <c r="BJ27" s="110"/>
      <c r="BK27" s="110"/>
      <c r="BL27" s="108"/>
      <c r="BM27" s="108"/>
      <c r="BN27" s="109"/>
      <c r="BO27" s="109"/>
      <c r="BP27" s="109"/>
      <c r="BQ27" s="109"/>
      <c r="BR27" s="109"/>
      <c r="BS27" s="108"/>
      <c r="BT27" s="108"/>
      <c r="BU27" s="84"/>
      <c r="BV27" s="84"/>
      <c r="BW27" s="84"/>
      <c r="BX27" s="84"/>
      <c r="BY27" s="84"/>
      <c r="BZ27" s="108"/>
      <c r="CA27" s="108"/>
      <c r="CB27" s="84"/>
      <c r="CC27" s="84"/>
      <c r="CD27" s="84"/>
      <c r="CE27" s="84"/>
      <c r="CF27" s="84"/>
      <c r="CG27" s="108"/>
      <c r="CH27" s="108"/>
      <c r="CI27" s="109"/>
      <c r="CJ27" s="109"/>
      <c r="CK27" s="109"/>
      <c r="CL27" s="109"/>
      <c r="CM27" s="109"/>
      <c r="CN27" s="108"/>
      <c r="CO27" s="108"/>
      <c r="CP27" s="84"/>
      <c r="CQ27" s="84"/>
      <c r="CR27" s="84"/>
      <c r="CS27" s="84"/>
      <c r="CT27" s="84"/>
      <c r="CU27" s="108"/>
      <c r="CV27" s="108"/>
      <c r="CW27" s="84"/>
      <c r="CX27" s="84"/>
      <c r="CY27" s="84"/>
      <c r="CZ27" s="84"/>
      <c r="DA27" s="84"/>
      <c r="DB27" s="108"/>
      <c r="DC27" s="108"/>
      <c r="DD27" s="109"/>
      <c r="DE27" s="109"/>
      <c r="DF27" s="109"/>
      <c r="DG27" s="109"/>
      <c r="DH27" s="109"/>
      <c r="DI27" s="108"/>
      <c r="DJ27" s="108"/>
      <c r="DK27" s="110"/>
      <c r="DL27" s="110"/>
      <c r="DM27" s="110"/>
      <c r="DN27" s="110"/>
      <c r="DO27" s="110"/>
      <c r="DP27" s="108"/>
      <c r="DQ27" s="108"/>
      <c r="DR27" s="110"/>
      <c r="DS27" s="110"/>
      <c r="DT27" s="110"/>
      <c r="DU27" s="110"/>
      <c r="DV27" s="110"/>
      <c r="DW27" s="108"/>
      <c r="DX27" s="108"/>
      <c r="DY27" s="109"/>
      <c r="DZ27" s="109"/>
      <c r="EA27" s="109"/>
      <c r="EB27" s="109"/>
      <c r="EC27" s="109"/>
      <c r="ED27" s="108"/>
      <c r="EE27" s="108"/>
      <c r="EF27" s="84"/>
      <c r="EG27" s="84"/>
      <c r="EH27" s="84"/>
      <c r="EI27" s="84"/>
      <c r="EJ27" s="84"/>
      <c r="EK27" s="108"/>
      <c r="EL27" s="108"/>
      <c r="EM27" s="84"/>
      <c r="EN27" s="84"/>
      <c r="EO27" s="84"/>
      <c r="EP27" s="84"/>
      <c r="EQ27" s="84"/>
      <c r="ER27" s="108"/>
      <c r="ES27" s="108"/>
      <c r="ET27" s="109"/>
      <c r="EU27" s="109"/>
      <c r="EV27" s="109"/>
      <c r="EW27" s="109"/>
      <c r="EX27" s="109"/>
      <c r="EY27" s="108"/>
      <c r="EZ27" s="108"/>
      <c r="FA27" s="84"/>
      <c r="FB27" s="84"/>
      <c r="FC27" s="84"/>
      <c r="FD27" s="84"/>
      <c r="FE27" s="84"/>
      <c r="FF27" s="108"/>
      <c r="FG27" s="108"/>
      <c r="FH27" s="110"/>
      <c r="FI27" s="110"/>
      <c r="FJ27" s="110"/>
      <c r="FK27" s="110"/>
      <c r="FL27" s="110"/>
      <c r="FM27" s="108"/>
      <c r="FN27" s="108"/>
      <c r="FO27" s="84"/>
      <c r="FP27" s="84"/>
      <c r="FQ27" s="84"/>
      <c r="FR27" s="84"/>
      <c r="FS27" s="84"/>
      <c r="FT27" s="108"/>
      <c r="FU27" s="108"/>
      <c r="FV27" s="84"/>
      <c r="FW27" s="84"/>
      <c r="FX27" s="84"/>
      <c r="FY27" s="84"/>
      <c r="FZ27" s="84"/>
      <c r="GA27" s="108"/>
      <c r="GB27" s="108"/>
      <c r="GC27" s="84"/>
      <c r="GD27" s="84"/>
      <c r="GE27" s="84"/>
      <c r="GF27" s="84"/>
      <c r="GG27" s="84"/>
      <c r="GH27" s="108"/>
      <c r="GI27" s="108"/>
      <c r="GJ27" s="84"/>
      <c r="GK27" s="84"/>
      <c r="GL27" s="84"/>
      <c r="GM27" s="84"/>
      <c r="GN27" s="84"/>
      <c r="GO27" s="108"/>
      <c r="GP27" s="108"/>
      <c r="GQ27" s="84"/>
      <c r="GR27" s="110"/>
      <c r="GS27" s="84"/>
      <c r="GT27" s="84"/>
      <c r="GU27" s="84"/>
      <c r="GV27" s="108"/>
      <c r="GW27" s="108"/>
      <c r="GX27" s="110"/>
      <c r="GY27" s="110"/>
      <c r="GZ27" s="110"/>
      <c r="HA27" s="110"/>
      <c r="HB27" s="110"/>
      <c r="HC27" s="108"/>
      <c r="HD27" s="108"/>
      <c r="HE27" s="110"/>
      <c r="HF27" s="110"/>
      <c r="HG27" s="84"/>
      <c r="HH27" s="84"/>
      <c r="HI27" s="84"/>
      <c r="HJ27" s="108"/>
      <c r="HK27" s="108"/>
      <c r="HL27" s="84"/>
      <c r="HM27" s="84"/>
      <c r="HN27" s="84"/>
      <c r="HO27" s="84"/>
      <c r="HP27" s="84"/>
      <c r="HQ27" s="108"/>
      <c r="HR27" s="108"/>
      <c r="HS27" s="84"/>
      <c r="HT27" s="84"/>
      <c r="HU27" s="84"/>
      <c r="HV27" s="84"/>
      <c r="HW27" s="84"/>
      <c r="HX27" s="108"/>
      <c r="HY27" s="108"/>
      <c r="HZ27" s="84"/>
      <c r="IA27" s="84"/>
      <c r="IB27" s="84"/>
      <c r="IC27" s="84"/>
      <c r="ID27" s="84"/>
      <c r="IE27" s="108"/>
      <c r="IF27" s="108"/>
      <c r="IG27" s="84"/>
      <c r="IH27" s="84"/>
      <c r="II27" s="110"/>
      <c r="IJ27" s="84"/>
      <c r="IK27" s="84"/>
      <c r="IL27" s="108"/>
      <c r="IM27" s="108"/>
      <c r="IN27" s="84"/>
      <c r="IO27" s="84"/>
      <c r="IP27" s="84"/>
      <c r="IQ27" s="110"/>
      <c r="IR27" s="84"/>
      <c r="IS27" s="108"/>
      <c r="IT27" s="108"/>
      <c r="IU27" s="84"/>
      <c r="IV27" s="84"/>
      <c r="IW27" s="84"/>
      <c r="IX27" s="84"/>
      <c r="IY27" s="84"/>
      <c r="IZ27" s="108"/>
      <c r="JA27" s="108"/>
      <c r="JB27" s="110"/>
      <c r="JC27" s="110"/>
      <c r="JD27" s="84"/>
      <c r="JE27" s="84"/>
      <c r="JF27" s="84"/>
      <c r="JG27" s="108"/>
      <c r="JH27" s="108"/>
      <c r="JI27" s="84"/>
      <c r="JJ27" s="84"/>
      <c r="JK27" s="84"/>
      <c r="JL27" s="110"/>
      <c r="JM27" s="84"/>
      <c r="JN27" s="108"/>
      <c r="JO27" s="108"/>
      <c r="JP27" s="84"/>
      <c r="JQ27" s="84"/>
      <c r="JR27" s="84"/>
      <c r="JS27" s="84"/>
      <c r="JT27" s="84"/>
      <c r="JU27" s="108"/>
      <c r="JV27" s="108"/>
      <c r="JW27" s="84"/>
      <c r="JX27" s="84"/>
      <c r="JY27" s="84"/>
      <c r="JZ27" s="84"/>
      <c r="KA27" s="84"/>
      <c r="KB27" s="108"/>
      <c r="KC27" s="108"/>
      <c r="KD27" s="84"/>
      <c r="KE27" s="84"/>
      <c r="KF27" s="84"/>
      <c r="KG27" s="84"/>
      <c r="KH27" s="84"/>
      <c r="KI27" s="108"/>
      <c r="KJ27" s="108"/>
      <c r="KK27" s="84"/>
      <c r="KL27" s="84"/>
      <c r="KM27" s="84"/>
      <c r="KN27" s="84"/>
      <c r="KO27" s="84"/>
      <c r="KP27" s="108"/>
      <c r="KQ27" s="108"/>
      <c r="KR27" s="84"/>
      <c r="KS27" s="84"/>
      <c r="KT27" s="84"/>
      <c r="KU27" s="84"/>
      <c r="KV27" s="84"/>
      <c r="KW27" s="108"/>
      <c r="KX27" s="303"/>
    </row>
    <row r="28" spans="1:310" ht="15" customHeight="1">
      <c r="A28" s="112">
        <v>20</v>
      </c>
      <c r="B28" s="311" t="s">
        <v>129</v>
      </c>
      <c r="C28" s="83"/>
      <c r="D28" s="84"/>
      <c r="E28" s="84"/>
      <c r="F28" s="84"/>
      <c r="G28" s="84"/>
      <c r="H28" s="108"/>
      <c r="I28" s="108"/>
      <c r="J28" s="84"/>
      <c r="K28" s="84"/>
      <c r="L28" s="84"/>
      <c r="M28" s="84"/>
      <c r="N28" s="84"/>
      <c r="O28" s="108"/>
      <c r="P28" s="108"/>
      <c r="Q28" s="84"/>
      <c r="R28" s="84"/>
      <c r="S28" s="84"/>
      <c r="T28" s="84"/>
      <c r="U28" s="84"/>
      <c r="V28" s="108"/>
      <c r="W28" s="108"/>
      <c r="X28" s="109"/>
      <c r="Y28" s="109"/>
      <c r="Z28" s="109"/>
      <c r="AA28" s="109"/>
      <c r="AB28" s="109"/>
      <c r="AC28" s="108"/>
      <c r="AD28" s="108"/>
      <c r="AE28" s="84"/>
      <c r="AF28" s="84"/>
      <c r="AG28" s="84"/>
      <c r="AH28" s="84"/>
      <c r="AI28" s="84"/>
      <c r="AJ28" s="108"/>
      <c r="AK28" s="108"/>
      <c r="AL28" s="84"/>
      <c r="AM28" s="84"/>
      <c r="AN28" s="84"/>
      <c r="AO28" s="84"/>
      <c r="AP28" s="84"/>
      <c r="AQ28" s="108"/>
      <c r="AR28" s="108"/>
      <c r="AS28" s="109"/>
      <c r="AT28" s="109"/>
      <c r="AU28" s="109"/>
      <c r="AV28" s="109"/>
      <c r="AW28" s="109"/>
      <c r="AX28" s="108"/>
      <c r="AY28" s="108"/>
      <c r="AZ28" s="84"/>
      <c r="BA28" s="84"/>
      <c r="BB28" s="84"/>
      <c r="BC28" s="84"/>
      <c r="BD28" s="110"/>
      <c r="BE28" s="108"/>
      <c r="BF28" s="108"/>
      <c r="BG28" s="84"/>
      <c r="BH28" s="84"/>
      <c r="BI28" s="84"/>
      <c r="BJ28" s="110"/>
      <c r="BK28" s="110"/>
      <c r="BL28" s="108"/>
      <c r="BM28" s="108"/>
      <c r="BN28" s="109"/>
      <c r="BO28" s="109"/>
      <c r="BP28" s="109"/>
      <c r="BQ28" s="109"/>
      <c r="BR28" s="109"/>
      <c r="BS28" s="108"/>
      <c r="BT28" s="108"/>
      <c r="BU28" s="84"/>
      <c r="BV28" s="84"/>
      <c r="BW28" s="84"/>
      <c r="BX28" s="84"/>
      <c r="BY28" s="84"/>
      <c r="BZ28" s="108"/>
      <c r="CA28" s="108"/>
      <c r="CB28" s="84"/>
      <c r="CC28" s="84"/>
      <c r="CD28" s="84"/>
      <c r="CE28" s="84"/>
      <c r="CF28" s="84"/>
      <c r="CG28" s="108"/>
      <c r="CH28" s="108"/>
      <c r="CI28" s="109"/>
      <c r="CJ28" s="109"/>
      <c r="CK28" s="109"/>
      <c r="CL28" s="109"/>
      <c r="CM28" s="109"/>
      <c r="CN28" s="108"/>
      <c r="CO28" s="108"/>
      <c r="CP28" s="84"/>
      <c r="CQ28" s="84"/>
      <c r="CR28" s="84"/>
      <c r="CS28" s="84"/>
      <c r="CT28" s="84"/>
      <c r="CU28" s="108"/>
      <c r="CV28" s="108"/>
      <c r="CW28" s="84"/>
      <c r="CX28" s="84"/>
      <c r="CY28" s="84"/>
      <c r="CZ28" s="84"/>
      <c r="DA28" s="84"/>
      <c r="DB28" s="108"/>
      <c r="DC28" s="108"/>
      <c r="DD28" s="109"/>
      <c r="DE28" s="109"/>
      <c r="DF28" s="109"/>
      <c r="DG28" s="109"/>
      <c r="DH28" s="109"/>
      <c r="DI28" s="108"/>
      <c r="DJ28" s="108"/>
      <c r="DK28" s="110"/>
      <c r="DL28" s="110"/>
      <c r="DM28" s="110"/>
      <c r="DN28" s="110"/>
      <c r="DO28" s="110"/>
      <c r="DP28" s="108"/>
      <c r="DQ28" s="108"/>
      <c r="DR28" s="110"/>
      <c r="DS28" s="110"/>
      <c r="DT28" s="110"/>
      <c r="DU28" s="110"/>
      <c r="DV28" s="110"/>
      <c r="DW28" s="108"/>
      <c r="DX28" s="108"/>
      <c r="DY28" s="109"/>
      <c r="DZ28" s="109"/>
      <c r="EA28" s="109"/>
      <c r="EB28" s="109"/>
      <c r="EC28" s="109"/>
      <c r="ED28" s="108"/>
      <c r="EE28" s="108"/>
      <c r="EF28" s="84"/>
      <c r="EG28" s="84"/>
      <c r="EH28" s="84"/>
      <c r="EI28" s="84"/>
      <c r="EJ28" s="84"/>
      <c r="EK28" s="108"/>
      <c r="EL28" s="108"/>
      <c r="EM28" s="84"/>
      <c r="EN28" s="84"/>
      <c r="EO28" s="84"/>
      <c r="EP28" s="84"/>
      <c r="EQ28" s="84"/>
      <c r="ER28" s="108"/>
      <c r="ES28" s="108"/>
      <c r="ET28" s="109"/>
      <c r="EU28" s="109"/>
      <c r="EV28" s="109"/>
      <c r="EW28" s="109"/>
      <c r="EX28" s="109"/>
      <c r="EY28" s="108"/>
      <c r="EZ28" s="108"/>
      <c r="FA28" s="84"/>
      <c r="FB28" s="84"/>
      <c r="FC28" s="84"/>
      <c r="FD28" s="84"/>
      <c r="FE28" s="84"/>
      <c r="FF28" s="108"/>
      <c r="FG28" s="108"/>
      <c r="FH28" s="110"/>
      <c r="FI28" s="110"/>
      <c r="FJ28" s="110"/>
      <c r="FK28" s="110"/>
      <c r="FL28" s="110"/>
      <c r="FM28" s="108"/>
      <c r="FN28" s="108"/>
      <c r="FO28" s="84"/>
      <c r="FP28" s="84"/>
      <c r="FQ28" s="84"/>
      <c r="FR28" s="84"/>
      <c r="FS28" s="84"/>
      <c r="FT28" s="108"/>
      <c r="FU28" s="108"/>
      <c r="FV28" s="84"/>
      <c r="FW28" s="84"/>
      <c r="FX28" s="84"/>
      <c r="FY28" s="84"/>
      <c r="FZ28" s="84"/>
      <c r="GA28" s="108"/>
      <c r="GB28" s="108"/>
      <c r="GC28" s="84"/>
      <c r="GD28" s="84"/>
      <c r="GE28" s="84"/>
      <c r="GF28" s="84"/>
      <c r="GG28" s="84"/>
      <c r="GH28" s="108"/>
      <c r="GI28" s="108"/>
      <c r="GJ28" s="84"/>
      <c r="GK28" s="84"/>
      <c r="GL28" s="84"/>
      <c r="GM28" s="84"/>
      <c r="GN28" s="84"/>
      <c r="GO28" s="108"/>
      <c r="GP28" s="108"/>
      <c r="GQ28" s="84"/>
      <c r="GR28" s="110"/>
      <c r="GS28" s="84"/>
      <c r="GT28" s="84"/>
      <c r="GU28" s="84"/>
      <c r="GV28" s="108"/>
      <c r="GW28" s="108"/>
      <c r="GX28" s="110"/>
      <c r="GY28" s="110"/>
      <c r="GZ28" s="110"/>
      <c r="HA28" s="110"/>
      <c r="HB28" s="110"/>
      <c r="HC28" s="108"/>
      <c r="HD28" s="108"/>
      <c r="HE28" s="110"/>
      <c r="HF28" s="110"/>
      <c r="HG28" s="84"/>
      <c r="HH28" s="84"/>
      <c r="HI28" s="84"/>
      <c r="HJ28" s="108"/>
      <c r="HK28" s="108"/>
      <c r="HL28" s="84"/>
      <c r="HM28" s="84"/>
      <c r="HN28" s="84"/>
      <c r="HO28" s="84"/>
      <c r="HP28" s="84"/>
      <c r="HQ28" s="108"/>
      <c r="HR28" s="108"/>
      <c r="HS28" s="84"/>
      <c r="HT28" s="84"/>
      <c r="HU28" s="84"/>
      <c r="HV28" s="84"/>
      <c r="HW28" s="84"/>
      <c r="HX28" s="108"/>
      <c r="HY28" s="108"/>
      <c r="HZ28" s="84"/>
      <c r="IA28" s="84"/>
      <c r="IB28" s="84"/>
      <c r="IC28" s="84"/>
      <c r="ID28" s="84"/>
      <c r="IE28" s="108"/>
      <c r="IF28" s="108"/>
      <c r="IG28" s="84"/>
      <c r="IH28" s="84"/>
      <c r="II28" s="110"/>
      <c r="IJ28" s="84"/>
      <c r="IK28" s="84"/>
      <c r="IL28" s="108"/>
      <c r="IM28" s="108"/>
      <c r="IN28" s="84"/>
      <c r="IO28" s="84"/>
      <c r="IP28" s="84"/>
      <c r="IQ28" s="110"/>
      <c r="IR28" s="84"/>
      <c r="IS28" s="108"/>
      <c r="IT28" s="108"/>
      <c r="IU28" s="84"/>
      <c r="IV28" s="84"/>
      <c r="IW28" s="84"/>
      <c r="IX28" s="84"/>
      <c r="IY28" s="84"/>
      <c r="IZ28" s="108"/>
      <c r="JA28" s="108"/>
      <c r="JB28" s="110"/>
      <c r="JC28" s="110"/>
      <c r="JD28" s="84"/>
      <c r="JE28" s="84"/>
      <c r="JF28" s="84"/>
      <c r="JG28" s="108"/>
      <c r="JH28" s="108"/>
      <c r="JI28" s="84"/>
      <c r="JJ28" s="84"/>
      <c r="JK28" s="84"/>
      <c r="JL28" s="110"/>
      <c r="JM28" s="84"/>
      <c r="JN28" s="108"/>
      <c r="JO28" s="108"/>
      <c r="JP28" s="84"/>
      <c r="JQ28" s="84"/>
      <c r="JR28" s="84"/>
      <c r="JS28" s="84"/>
      <c r="JT28" s="84"/>
      <c r="JU28" s="108"/>
      <c r="JV28" s="108"/>
      <c r="JW28" s="84"/>
      <c r="JX28" s="84"/>
      <c r="JY28" s="84"/>
      <c r="JZ28" s="84"/>
      <c r="KA28" s="84"/>
      <c r="KB28" s="108"/>
      <c r="KC28" s="108"/>
      <c r="KD28" s="84"/>
      <c r="KE28" s="84"/>
      <c r="KF28" s="84"/>
      <c r="KG28" s="84"/>
      <c r="KH28" s="84"/>
      <c r="KI28" s="108"/>
      <c r="KJ28" s="108"/>
      <c r="KK28" s="84"/>
      <c r="KL28" s="84"/>
      <c r="KM28" s="84"/>
      <c r="KN28" s="84"/>
      <c r="KO28" s="84"/>
      <c r="KP28" s="108"/>
      <c r="KQ28" s="108"/>
      <c r="KR28" s="84"/>
      <c r="KS28" s="84"/>
      <c r="KT28" s="84"/>
      <c r="KU28" s="84"/>
      <c r="KV28" s="84"/>
      <c r="KW28" s="108"/>
      <c r="KX28" s="303"/>
    </row>
    <row r="29" spans="1:310" ht="15" customHeight="1">
      <c r="A29" s="112">
        <v>21</v>
      </c>
      <c r="B29" s="311" t="s">
        <v>130</v>
      </c>
      <c r="C29" s="83"/>
      <c r="D29" s="84"/>
      <c r="E29" s="84"/>
      <c r="F29" s="84"/>
      <c r="G29" s="84"/>
      <c r="H29" s="108"/>
      <c r="I29" s="108"/>
      <c r="J29" s="84"/>
      <c r="K29" s="84"/>
      <c r="L29" s="84"/>
      <c r="M29" s="84"/>
      <c r="N29" s="84"/>
      <c r="O29" s="108"/>
      <c r="P29" s="108"/>
      <c r="Q29" s="84"/>
      <c r="R29" s="84"/>
      <c r="S29" s="84"/>
      <c r="T29" s="84"/>
      <c r="U29" s="84"/>
      <c r="V29" s="108"/>
      <c r="W29" s="108"/>
      <c r="X29" s="109"/>
      <c r="Y29" s="109"/>
      <c r="Z29" s="109"/>
      <c r="AA29" s="109"/>
      <c r="AB29" s="109"/>
      <c r="AC29" s="108"/>
      <c r="AD29" s="108"/>
      <c r="AE29" s="84"/>
      <c r="AF29" s="84"/>
      <c r="AG29" s="84"/>
      <c r="AH29" s="84"/>
      <c r="AI29" s="84"/>
      <c r="AJ29" s="108"/>
      <c r="AK29" s="108"/>
      <c r="AL29" s="84"/>
      <c r="AM29" s="84"/>
      <c r="AN29" s="84"/>
      <c r="AO29" s="84"/>
      <c r="AP29" s="84"/>
      <c r="AQ29" s="108"/>
      <c r="AR29" s="108"/>
      <c r="AS29" s="109"/>
      <c r="AT29" s="109"/>
      <c r="AU29" s="109"/>
      <c r="AV29" s="109"/>
      <c r="AW29" s="109"/>
      <c r="AX29" s="108"/>
      <c r="AY29" s="108"/>
      <c r="AZ29" s="84"/>
      <c r="BA29" s="84"/>
      <c r="BB29" s="84"/>
      <c r="BC29" s="84"/>
      <c r="BD29" s="110"/>
      <c r="BE29" s="108"/>
      <c r="BF29" s="108"/>
      <c r="BG29" s="84"/>
      <c r="BH29" s="84"/>
      <c r="BI29" s="84"/>
      <c r="BJ29" s="110"/>
      <c r="BK29" s="110"/>
      <c r="BL29" s="108"/>
      <c r="BM29" s="108"/>
      <c r="BN29" s="109"/>
      <c r="BO29" s="109"/>
      <c r="BP29" s="109"/>
      <c r="BQ29" s="109"/>
      <c r="BR29" s="109"/>
      <c r="BS29" s="108"/>
      <c r="BT29" s="108"/>
      <c r="BU29" s="84"/>
      <c r="BV29" s="84"/>
      <c r="BW29" s="84"/>
      <c r="BX29" s="84"/>
      <c r="BY29" s="84"/>
      <c r="BZ29" s="108"/>
      <c r="CA29" s="108"/>
      <c r="CB29" s="84"/>
      <c r="CC29" s="84"/>
      <c r="CD29" s="84"/>
      <c r="CE29" s="84"/>
      <c r="CF29" s="84"/>
      <c r="CG29" s="108"/>
      <c r="CH29" s="108"/>
      <c r="CI29" s="109"/>
      <c r="CJ29" s="109"/>
      <c r="CK29" s="109"/>
      <c r="CL29" s="109"/>
      <c r="CM29" s="109"/>
      <c r="CN29" s="108"/>
      <c r="CO29" s="108"/>
      <c r="CP29" s="84"/>
      <c r="CQ29" s="84"/>
      <c r="CR29" s="84"/>
      <c r="CS29" s="84"/>
      <c r="CT29" s="84"/>
      <c r="CU29" s="108"/>
      <c r="CV29" s="108"/>
      <c r="CW29" s="84"/>
      <c r="CX29" s="84"/>
      <c r="CY29" s="84"/>
      <c r="CZ29" s="84"/>
      <c r="DA29" s="84"/>
      <c r="DB29" s="108"/>
      <c r="DC29" s="108"/>
      <c r="DD29" s="109"/>
      <c r="DE29" s="109"/>
      <c r="DF29" s="109"/>
      <c r="DG29" s="109"/>
      <c r="DH29" s="109"/>
      <c r="DI29" s="108"/>
      <c r="DJ29" s="108"/>
      <c r="DK29" s="110"/>
      <c r="DL29" s="110"/>
      <c r="DM29" s="110"/>
      <c r="DN29" s="110"/>
      <c r="DO29" s="110"/>
      <c r="DP29" s="108"/>
      <c r="DQ29" s="108"/>
      <c r="DR29" s="110"/>
      <c r="DS29" s="110"/>
      <c r="DT29" s="110"/>
      <c r="DU29" s="110"/>
      <c r="DV29" s="110"/>
      <c r="DW29" s="108"/>
      <c r="DX29" s="108"/>
      <c r="DY29" s="109"/>
      <c r="DZ29" s="109"/>
      <c r="EA29" s="109"/>
      <c r="EB29" s="109"/>
      <c r="EC29" s="109"/>
      <c r="ED29" s="108"/>
      <c r="EE29" s="108"/>
      <c r="EF29" s="84"/>
      <c r="EG29" s="84"/>
      <c r="EH29" s="84"/>
      <c r="EI29" s="84"/>
      <c r="EJ29" s="84"/>
      <c r="EK29" s="108"/>
      <c r="EL29" s="108"/>
      <c r="EM29" s="84"/>
      <c r="EN29" s="84"/>
      <c r="EO29" s="84"/>
      <c r="EP29" s="84"/>
      <c r="EQ29" s="84"/>
      <c r="ER29" s="108"/>
      <c r="ES29" s="108"/>
      <c r="ET29" s="109"/>
      <c r="EU29" s="109"/>
      <c r="EV29" s="109"/>
      <c r="EW29" s="109"/>
      <c r="EX29" s="109"/>
      <c r="EY29" s="108"/>
      <c r="EZ29" s="108"/>
      <c r="FA29" s="84"/>
      <c r="FB29" s="84"/>
      <c r="FC29" s="84"/>
      <c r="FD29" s="84"/>
      <c r="FE29" s="84"/>
      <c r="FF29" s="108"/>
      <c r="FG29" s="108"/>
      <c r="FH29" s="110"/>
      <c r="FI29" s="110"/>
      <c r="FJ29" s="110"/>
      <c r="FK29" s="110"/>
      <c r="FL29" s="110"/>
      <c r="FM29" s="108"/>
      <c r="FN29" s="108"/>
      <c r="FO29" s="84"/>
      <c r="FP29" s="84"/>
      <c r="FQ29" s="84"/>
      <c r="FR29" s="84"/>
      <c r="FS29" s="84"/>
      <c r="FT29" s="108"/>
      <c r="FU29" s="108"/>
      <c r="FV29" s="84"/>
      <c r="FW29" s="84"/>
      <c r="FX29" s="84"/>
      <c r="FY29" s="84"/>
      <c r="FZ29" s="84"/>
      <c r="GA29" s="108"/>
      <c r="GB29" s="108"/>
      <c r="GC29" s="84"/>
      <c r="GD29" s="84"/>
      <c r="GE29" s="84"/>
      <c r="GF29" s="84"/>
      <c r="GG29" s="84"/>
      <c r="GH29" s="108"/>
      <c r="GI29" s="108"/>
      <c r="GJ29" s="84"/>
      <c r="GK29" s="84"/>
      <c r="GL29" s="84"/>
      <c r="GM29" s="84"/>
      <c r="GN29" s="84"/>
      <c r="GO29" s="108"/>
      <c r="GP29" s="108"/>
      <c r="GQ29" s="84"/>
      <c r="GR29" s="110"/>
      <c r="GS29" s="84"/>
      <c r="GT29" s="84"/>
      <c r="GU29" s="84"/>
      <c r="GV29" s="108"/>
      <c r="GW29" s="108"/>
      <c r="GX29" s="110"/>
      <c r="GY29" s="110"/>
      <c r="GZ29" s="110"/>
      <c r="HA29" s="110"/>
      <c r="HB29" s="110"/>
      <c r="HC29" s="108"/>
      <c r="HD29" s="108"/>
      <c r="HE29" s="110"/>
      <c r="HF29" s="110"/>
      <c r="HG29" s="84"/>
      <c r="HH29" s="84"/>
      <c r="HI29" s="84"/>
      <c r="HJ29" s="108"/>
      <c r="HK29" s="108"/>
      <c r="HL29" s="84"/>
      <c r="HM29" s="84"/>
      <c r="HN29" s="84"/>
      <c r="HO29" s="84"/>
      <c r="HP29" s="84"/>
      <c r="HQ29" s="108"/>
      <c r="HR29" s="108"/>
      <c r="HS29" s="84"/>
      <c r="HT29" s="84"/>
      <c r="HU29" s="84"/>
      <c r="HV29" s="84"/>
      <c r="HW29" s="84"/>
      <c r="HX29" s="108"/>
      <c r="HY29" s="108"/>
      <c r="HZ29" s="84"/>
      <c r="IA29" s="84"/>
      <c r="IB29" s="84"/>
      <c r="IC29" s="84"/>
      <c r="ID29" s="84"/>
      <c r="IE29" s="108"/>
      <c r="IF29" s="108"/>
      <c r="IG29" s="84"/>
      <c r="IH29" s="84"/>
      <c r="II29" s="110"/>
      <c r="IJ29" s="84"/>
      <c r="IK29" s="84"/>
      <c r="IL29" s="108"/>
      <c r="IM29" s="108"/>
      <c r="IN29" s="84"/>
      <c r="IO29" s="84"/>
      <c r="IP29" s="84"/>
      <c r="IQ29" s="110"/>
      <c r="IR29" s="84"/>
      <c r="IS29" s="108"/>
      <c r="IT29" s="108"/>
      <c r="IU29" s="84"/>
      <c r="IV29" s="84"/>
      <c r="IW29" s="84"/>
      <c r="IX29" s="84"/>
      <c r="IY29" s="84"/>
      <c r="IZ29" s="108"/>
      <c r="JA29" s="108"/>
      <c r="JB29" s="110"/>
      <c r="JC29" s="110"/>
      <c r="JD29" s="84"/>
      <c r="JE29" s="84"/>
      <c r="JF29" s="84"/>
      <c r="JG29" s="108"/>
      <c r="JH29" s="108"/>
      <c r="JI29" s="84"/>
      <c r="JJ29" s="84"/>
      <c r="JK29" s="84"/>
      <c r="JL29" s="110"/>
      <c r="JM29" s="84"/>
      <c r="JN29" s="108"/>
      <c r="JO29" s="108"/>
      <c r="JP29" s="84"/>
      <c r="JQ29" s="84"/>
      <c r="JR29" s="84"/>
      <c r="JS29" s="84"/>
      <c r="JT29" s="84"/>
      <c r="JU29" s="108"/>
      <c r="JV29" s="108"/>
      <c r="JW29" s="84"/>
      <c r="JX29" s="84"/>
      <c r="JY29" s="84"/>
      <c r="JZ29" s="84"/>
      <c r="KA29" s="84"/>
      <c r="KB29" s="108"/>
      <c r="KC29" s="108"/>
      <c r="KD29" s="84"/>
      <c r="KE29" s="84"/>
      <c r="KF29" s="84"/>
      <c r="KG29" s="84"/>
      <c r="KH29" s="84"/>
      <c r="KI29" s="108"/>
      <c r="KJ29" s="108"/>
      <c r="KK29" s="84"/>
      <c r="KL29" s="84"/>
      <c r="KM29" s="84"/>
      <c r="KN29" s="84"/>
      <c r="KO29" s="84"/>
      <c r="KP29" s="108"/>
      <c r="KQ29" s="108"/>
      <c r="KR29" s="84"/>
      <c r="KS29" s="84"/>
      <c r="KT29" s="84"/>
      <c r="KU29" s="84"/>
      <c r="KV29" s="84"/>
      <c r="KW29" s="108"/>
      <c r="KX29" s="303"/>
    </row>
    <row r="30" spans="1:310" ht="15" customHeight="1">
      <c r="A30" s="112">
        <v>22</v>
      </c>
      <c r="B30" s="311" t="s">
        <v>131</v>
      </c>
      <c r="C30" s="83"/>
      <c r="D30" s="84"/>
      <c r="E30" s="84"/>
      <c r="F30" s="84"/>
      <c r="G30" s="84"/>
      <c r="H30" s="108"/>
      <c r="I30" s="108"/>
      <c r="J30" s="84"/>
      <c r="K30" s="84"/>
      <c r="L30" s="84"/>
      <c r="M30" s="84"/>
      <c r="N30" s="84"/>
      <c r="O30" s="108"/>
      <c r="P30" s="108"/>
      <c r="Q30" s="84"/>
      <c r="R30" s="84"/>
      <c r="S30" s="84"/>
      <c r="T30" s="84"/>
      <c r="U30" s="84"/>
      <c r="V30" s="108"/>
      <c r="W30" s="108"/>
      <c r="X30" s="109"/>
      <c r="Y30" s="109"/>
      <c r="Z30" s="109"/>
      <c r="AA30" s="109"/>
      <c r="AB30" s="109"/>
      <c r="AC30" s="108"/>
      <c r="AD30" s="108"/>
      <c r="AE30" s="84"/>
      <c r="AF30" s="84"/>
      <c r="AG30" s="84"/>
      <c r="AH30" s="84"/>
      <c r="AI30" s="84"/>
      <c r="AJ30" s="108"/>
      <c r="AK30" s="108"/>
      <c r="AL30" s="84"/>
      <c r="AM30" s="84"/>
      <c r="AN30" s="84"/>
      <c r="AO30" s="84"/>
      <c r="AP30" s="84"/>
      <c r="AQ30" s="108"/>
      <c r="AR30" s="108"/>
      <c r="AS30" s="109"/>
      <c r="AT30" s="109"/>
      <c r="AU30" s="109"/>
      <c r="AV30" s="109"/>
      <c r="AW30" s="109"/>
      <c r="AX30" s="108"/>
      <c r="AY30" s="108"/>
      <c r="AZ30" s="84"/>
      <c r="BA30" s="84"/>
      <c r="BB30" s="84"/>
      <c r="BC30" s="84"/>
      <c r="BD30" s="110"/>
      <c r="BE30" s="108"/>
      <c r="BF30" s="108"/>
      <c r="BG30" s="84"/>
      <c r="BH30" s="84"/>
      <c r="BI30" s="84"/>
      <c r="BJ30" s="110"/>
      <c r="BK30" s="110"/>
      <c r="BL30" s="108"/>
      <c r="BM30" s="108"/>
      <c r="BN30" s="109"/>
      <c r="BO30" s="109"/>
      <c r="BP30" s="109"/>
      <c r="BQ30" s="109"/>
      <c r="BR30" s="109"/>
      <c r="BS30" s="108"/>
      <c r="BT30" s="108"/>
      <c r="BU30" s="84"/>
      <c r="BV30" s="84"/>
      <c r="BW30" s="84"/>
      <c r="BX30" s="84"/>
      <c r="BY30" s="84"/>
      <c r="BZ30" s="108"/>
      <c r="CA30" s="108"/>
      <c r="CB30" s="84"/>
      <c r="CC30" s="84"/>
      <c r="CD30" s="84"/>
      <c r="CE30" s="84"/>
      <c r="CF30" s="84"/>
      <c r="CG30" s="108"/>
      <c r="CH30" s="108"/>
      <c r="CI30" s="109"/>
      <c r="CJ30" s="109"/>
      <c r="CK30" s="109"/>
      <c r="CL30" s="109"/>
      <c r="CM30" s="109"/>
      <c r="CN30" s="108"/>
      <c r="CO30" s="108"/>
      <c r="CP30" s="84"/>
      <c r="CQ30" s="84"/>
      <c r="CR30" s="84"/>
      <c r="CS30" s="84"/>
      <c r="CT30" s="84"/>
      <c r="CU30" s="108"/>
      <c r="CV30" s="108"/>
      <c r="CW30" s="84"/>
      <c r="CX30" s="84"/>
      <c r="CY30" s="84"/>
      <c r="CZ30" s="84"/>
      <c r="DA30" s="84"/>
      <c r="DB30" s="108"/>
      <c r="DC30" s="108"/>
      <c r="DD30" s="109"/>
      <c r="DE30" s="109"/>
      <c r="DF30" s="109"/>
      <c r="DG30" s="109"/>
      <c r="DH30" s="109"/>
      <c r="DI30" s="108"/>
      <c r="DJ30" s="108"/>
      <c r="DK30" s="110"/>
      <c r="DL30" s="110"/>
      <c r="DM30" s="110"/>
      <c r="DN30" s="110"/>
      <c r="DO30" s="110"/>
      <c r="DP30" s="108"/>
      <c r="DQ30" s="108"/>
      <c r="DR30" s="110"/>
      <c r="DS30" s="110"/>
      <c r="DT30" s="110"/>
      <c r="DU30" s="110"/>
      <c r="DV30" s="110"/>
      <c r="DW30" s="108"/>
      <c r="DX30" s="108"/>
      <c r="DY30" s="109"/>
      <c r="DZ30" s="109"/>
      <c r="EA30" s="109"/>
      <c r="EB30" s="109"/>
      <c r="EC30" s="109"/>
      <c r="ED30" s="108"/>
      <c r="EE30" s="108"/>
      <c r="EF30" s="84"/>
      <c r="EG30" s="84"/>
      <c r="EH30" s="84"/>
      <c r="EI30" s="84"/>
      <c r="EJ30" s="84"/>
      <c r="EK30" s="108"/>
      <c r="EL30" s="108"/>
      <c r="EM30" s="84"/>
      <c r="EN30" s="84"/>
      <c r="EO30" s="84"/>
      <c r="EP30" s="84"/>
      <c r="EQ30" s="84"/>
      <c r="ER30" s="108"/>
      <c r="ES30" s="108"/>
      <c r="ET30" s="109"/>
      <c r="EU30" s="109"/>
      <c r="EV30" s="109"/>
      <c r="EW30" s="109"/>
      <c r="EX30" s="109"/>
      <c r="EY30" s="108"/>
      <c r="EZ30" s="108"/>
      <c r="FA30" s="84"/>
      <c r="FB30" s="84"/>
      <c r="FC30" s="84"/>
      <c r="FD30" s="84"/>
      <c r="FE30" s="84"/>
      <c r="FF30" s="108"/>
      <c r="FG30" s="108"/>
      <c r="FH30" s="110"/>
      <c r="FI30" s="110"/>
      <c r="FJ30" s="110"/>
      <c r="FK30" s="110"/>
      <c r="FL30" s="110"/>
      <c r="FM30" s="108"/>
      <c r="FN30" s="108"/>
      <c r="FO30" s="84"/>
      <c r="FP30" s="84"/>
      <c r="FQ30" s="84"/>
      <c r="FR30" s="84"/>
      <c r="FS30" s="84"/>
      <c r="FT30" s="108"/>
      <c r="FU30" s="108"/>
      <c r="FV30" s="84"/>
      <c r="FW30" s="84"/>
      <c r="FX30" s="84"/>
      <c r="FY30" s="84"/>
      <c r="FZ30" s="84"/>
      <c r="GA30" s="108"/>
      <c r="GB30" s="108"/>
      <c r="GC30" s="84"/>
      <c r="GD30" s="84"/>
      <c r="GE30" s="84"/>
      <c r="GF30" s="84"/>
      <c r="GG30" s="84"/>
      <c r="GH30" s="108"/>
      <c r="GI30" s="108"/>
      <c r="GJ30" s="84"/>
      <c r="GK30" s="84"/>
      <c r="GL30" s="84"/>
      <c r="GM30" s="84"/>
      <c r="GN30" s="84"/>
      <c r="GO30" s="108"/>
      <c r="GP30" s="108"/>
      <c r="GQ30" s="84"/>
      <c r="GR30" s="110"/>
      <c r="GS30" s="84"/>
      <c r="GT30" s="84"/>
      <c r="GU30" s="84"/>
      <c r="GV30" s="108"/>
      <c r="GW30" s="108"/>
      <c r="GX30" s="110"/>
      <c r="GY30" s="110"/>
      <c r="GZ30" s="110"/>
      <c r="HA30" s="110"/>
      <c r="HB30" s="110"/>
      <c r="HC30" s="108"/>
      <c r="HD30" s="108"/>
      <c r="HE30" s="110"/>
      <c r="HF30" s="110"/>
      <c r="HG30" s="84"/>
      <c r="HH30" s="84"/>
      <c r="HI30" s="84"/>
      <c r="HJ30" s="108"/>
      <c r="HK30" s="108"/>
      <c r="HL30" s="84"/>
      <c r="HM30" s="84"/>
      <c r="HN30" s="84"/>
      <c r="HO30" s="84"/>
      <c r="HP30" s="84"/>
      <c r="HQ30" s="108"/>
      <c r="HR30" s="108"/>
      <c r="HS30" s="84"/>
      <c r="HT30" s="84"/>
      <c r="HU30" s="84"/>
      <c r="HV30" s="84"/>
      <c r="HW30" s="84"/>
      <c r="HX30" s="108"/>
      <c r="HY30" s="108"/>
      <c r="HZ30" s="84"/>
      <c r="IA30" s="84"/>
      <c r="IB30" s="84"/>
      <c r="IC30" s="84"/>
      <c r="ID30" s="84"/>
      <c r="IE30" s="108"/>
      <c r="IF30" s="108"/>
      <c r="IG30" s="84"/>
      <c r="IH30" s="84"/>
      <c r="II30" s="110"/>
      <c r="IJ30" s="84"/>
      <c r="IK30" s="84"/>
      <c r="IL30" s="108"/>
      <c r="IM30" s="108"/>
      <c r="IN30" s="84"/>
      <c r="IO30" s="84"/>
      <c r="IP30" s="84"/>
      <c r="IQ30" s="110"/>
      <c r="IR30" s="84"/>
      <c r="IS30" s="108"/>
      <c r="IT30" s="108"/>
      <c r="IU30" s="84"/>
      <c r="IV30" s="84"/>
      <c r="IW30" s="84"/>
      <c r="IX30" s="84"/>
      <c r="IY30" s="84"/>
      <c r="IZ30" s="108"/>
      <c r="JA30" s="108"/>
      <c r="JB30" s="110"/>
      <c r="JC30" s="110"/>
      <c r="JD30" s="84"/>
      <c r="JE30" s="84"/>
      <c r="JF30" s="84"/>
      <c r="JG30" s="108"/>
      <c r="JH30" s="108"/>
      <c r="JI30" s="84"/>
      <c r="JJ30" s="84"/>
      <c r="JK30" s="84"/>
      <c r="JL30" s="110"/>
      <c r="JM30" s="84"/>
      <c r="JN30" s="108"/>
      <c r="JO30" s="108"/>
      <c r="JP30" s="84"/>
      <c r="JQ30" s="84"/>
      <c r="JR30" s="84"/>
      <c r="JS30" s="84"/>
      <c r="JT30" s="84"/>
      <c r="JU30" s="108"/>
      <c r="JV30" s="108"/>
      <c r="JW30" s="84"/>
      <c r="JX30" s="84"/>
      <c r="JY30" s="84"/>
      <c r="JZ30" s="84"/>
      <c r="KA30" s="84"/>
      <c r="KB30" s="108"/>
      <c r="KC30" s="108"/>
      <c r="KD30" s="84"/>
      <c r="KE30" s="84"/>
      <c r="KF30" s="84"/>
      <c r="KG30" s="84"/>
      <c r="KH30" s="84"/>
      <c r="KI30" s="108"/>
      <c r="KJ30" s="108"/>
      <c r="KK30" s="84"/>
      <c r="KL30" s="84"/>
      <c r="KM30" s="84"/>
      <c r="KN30" s="84"/>
      <c r="KO30" s="84"/>
      <c r="KP30" s="108"/>
      <c r="KQ30" s="108"/>
      <c r="KR30" s="84"/>
      <c r="KS30" s="84"/>
      <c r="KT30" s="84"/>
      <c r="KU30" s="84"/>
      <c r="KV30" s="84"/>
      <c r="KW30" s="108"/>
      <c r="KX30" s="303"/>
    </row>
    <row r="31" spans="1:310" ht="15" customHeight="1">
      <c r="A31" s="112">
        <v>23</v>
      </c>
      <c r="B31" s="311" t="s">
        <v>132</v>
      </c>
      <c r="C31" s="83"/>
      <c r="D31" s="84"/>
      <c r="E31" s="84"/>
      <c r="F31" s="84"/>
      <c r="G31" s="84"/>
      <c r="H31" s="108"/>
      <c r="I31" s="108"/>
      <c r="J31" s="84"/>
      <c r="K31" s="84"/>
      <c r="L31" s="84"/>
      <c r="M31" s="84"/>
      <c r="N31" s="84"/>
      <c r="O31" s="108"/>
      <c r="P31" s="108"/>
      <c r="Q31" s="84"/>
      <c r="R31" s="84"/>
      <c r="S31" s="84"/>
      <c r="T31" s="84"/>
      <c r="U31" s="84"/>
      <c r="V31" s="108"/>
      <c r="W31" s="108"/>
      <c r="X31" s="109"/>
      <c r="Y31" s="109"/>
      <c r="Z31" s="109"/>
      <c r="AA31" s="109"/>
      <c r="AB31" s="109"/>
      <c r="AC31" s="108"/>
      <c r="AD31" s="108"/>
      <c r="AE31" s="84"/>
      <c r="AF31" s="84"/>
      <c r="AG31" s="84"/>
      <c r="AH31" s="84"/>
      <c r="AI31" s="84"/>
      <c r="AJ31" s="108"/>
      <c r="AK31" s="108"/>
      <c r="AL31" s="84"/>
      <c r="AM31" s="84"/>
      <c r="AN31" s="84"/>
      <c r="AO31" s="84"/>
      <c r="AP31" s="84"/>
      <c r="AQ31" s="108"/>
      <c r="AR31" s="108"/>
      <c r="AS31" s="109"/>
      <c r="AT31" s="109"/>
      <c r="AU31" s="109"/>
      <c r="AV31" s="109"/>
      <c r="AW31" s="109"/>
      <c r="AX31" s="108"/>
      <c r="AY31" s="108"/>
      <c r="AZ31" s="84"/>
      <c r="BA31" s="84"/>
      <c r="BB31" s="84"/>
      <c r="BC31" s="84"/>
      <c r="BD31" s="110"/>
      <c r="BE31" s="108"/>
      <c r="BF31" s="108"/>
      <c r="BG31" s="84"/>
      <c r="BH31" s="84"/>
      <c r="BI31" s="84"/>
      <c r="BJ31" s="110"/>
      <c r="BK31" s="110"/>
      <c r="BL31" s="108"/>
      <c r="BM31" s="108"/>
      <c r="BN31" s="109"/>
      <c r="BO31" s="109"/>
      <c r="BP31" s="109"/>
      <c r="BQ31" s="109"/>
      <c r="BR31" s="109"/>
      <c r="BS31" s="108"/>
      <c r="BT31" s="108"/>
      <c r="BU31" s="84"/>
      <c r="BV31" s="84"/>
      <c r="BW31" s="84"/>
      <c r="BX31" s="84"/>
      <c r="BY31" s="84"/>
      <c r="BZ31" s="108"/>
      <c r="CA31" s="108"/>
      <c r="CB31" s="84"/>
      <c r="CC31" s="84"/>
      <c r="CD31" s="84"/>
      <c r="CE31" s="84"/>
      <c r="CF31" s="84"/>
      <c r="CG31" s="108"/>
      <c r="CH31" s="108"/>
      <c r="CI31" s="109"/>
      <c r="CJ31" s="109"/>
      <c r="CK31" s="109"/>
      <c r="CL31" s="109"/>
      <c r="CM31" s="109"/>
      <c r="CN31" s="108"/>
      <c r="CO31" s="108"/>
      <c r="CP31" s="84"/>
      <c r="CQ31" s="84"/>
      <c r="CR31" s="84"/>
      <c r="CS31" s="84"/>
      <c r="CT31" s="84"/>
      <c r="CU31" s="108"/>
      <c r="CV31" s="108"/>
      <c r="CW31" s="84"/>
      <c r="CX31" s="84"/>
      <c r="CY31" s="84"/>
      <c r="CZ31" s="84"/>
      <c r="DA31" s="84"/>
      <c r="DB31" s="108"/>
      <c r="DC31" s="108"/>
      <c r="DD31" s="109"/>
      <c r="DE31" s="109"/>
      <c r="DF31" s="109"/>
      <c r="DG31" s="109"/>
      <c r="DH31" s="109"/>
      <c r="DI31" s="108"/>
      <c r="DJ31" s="108"/>
      <c r="DK31" s="110"/>
      <c r="DL31" s="110"/>
      <c r="DM31" s="110"/>
      <c r="DN31" s="110"/>
      <c r="DO31" s="110"/>
      <c r="DP31" s="108"/>
      <c r="DQ31" s="108"/>
      <c r="DR31" s="110"/>
      <c r="DS31" s="110"/>
      <c r="DT31" s="110"/>
      <c r="DU31" s="110"/>
      <c r="DV31" s="110"/>
      <c r="DW31" s="108"/>
      <c r="DX31" s="108"/>
      <c r="DY31" s="109"/>
      <c r="DZ31" s="109"/>
      <c r="EA31" s="109"/>
      <c r="EB31" s="109"/>
      <c r="EC31" s="109"/>
      <c r="ED31" s="108"/>
      <c r="EE31" s="108"/>
      <c r="EF31" s="84"/>
      <c r="EG31" s="84"/>
      <c r="EH31" s="84"/>
      <c r="EI31" s="84"/>
      <c r="EJ31" s="84"/>
      <c r="EK31" s="108"/>
      <c r="EL31" s="108"/>
      <c r="EM31" s="84"/>
      <c r="EN31" s="84"/>
      <c r="EO31" s="84"/>
      <c r="EP31" s="84"/>
      <c r="EQ31" s="84"/>
      <c r="ER31" s="108"/>
      <c r="ES31" s="108"/>
      <c r="ET31" s="109"/>
      <c r="EU31" s="109"/>
      <c r="EV31" s="109"/>
      <c r="EW31" s="109"/>
      <c r="EX31" s="109"/>
      <c r="EY31" s="108"/>
      <c r="EZ31" s="108"/>
      <c r="FA31" s="84"/>
      <c r="FB31" s="84"/>
      <c r="FC31" s="84"/>
      <c r="FD31" s="84"/>
      <c r="FE31" s="84"/>
      <c r="FF31" s="108"/>
      <c r="FG31" s="108"/>
      <c r="FH31" s="110"/>
      <c r="FI31" s="110"/>
      <c r="FJ31" s="110"/>
      <c r="FK31" s="110"/>
      <c r="FL31" s="110"/>
      <c r="FM31" s="108"/>
      <c r="FN31" s="108"/>
      <c r="FO31" s="84"/>
      <c r="FP31" s="84"/>
      <c r="FQ31" s="84"/>
      <c r="FR31" s="84"/>
      <c r="FS31" s="84"/>
      <c r="FT31" s="108"/>
      <c r="FU31" s="108"/>
      <c r="FV31" s="84"/>
      <c r="FW31" s="84"/>
      <c r="FX31" s="84"/>
      <c r="FY31" s="84"/>
      <c r="FZ31" s="84"/>
      <c r="GA31" s="108"/>
      <c r="GB31" s="108"/>
      <c r="GC31" s="84"/>
      <c r="GD31" s="84"/>
      <c r="GE31" s="84"/>
      <c r="GF31" s="84"/>
      <c r="GG31" s="84"/>
      <c r="GH31" s="108"/>
      <c r="GI31" s="108"/>
      <c r="GJ31" s="84"/>
      <c r="GK31" s="84"/>
      <c r="GL31" s="84"/>
      <c r="GM31" s="84"/>
      <c r="GN31" s="84"/>
      <c r="GO31" s="108"/>
      <c r="GP31" s="108"/>
      <c r="GQ31" s="84"/>
      <c r="GR31" s="110"/>
      <c r="GS31" s="84"/>
      <c r="GT31" s="84"/>
      <c r="GU31" s="84"/>
      <c r="GV31" s="108"/>
      <c r="GW31" s="108"/>
      <c r="GX31" s="110"/>
      <c r="GY31" s="110"/>
      <c r="GZ31" s="110"/>
      <c r="HA31" s="110"/>
      <c r="HB31" s="110"/>
      <c r="HC31" s="108"/>
      <c r="HD31" s="108"/>
      <c r="HE31" s="110"/>
      <c r="HF31" s="110"/>
      <c r="HG31" s="84"/>
      <c r="HH31" s="84"/>
      <c r="HI31" s="84"/>
      <c r="HJ31" s="108"/>
      <c r="HK31" s="108"/>
      <c r="HL31" s="84"/>
      <c r="HM31" s="84"/>
      <c r="HN31" s="84"/>
      <c r="HO31" s="84"/>
      <c r="HP31" s="84"/>
      <c r="HQ31" s="108"/>
      <c r="HR31" s="108"/>
      <c r="HS31" s="84"/>
      <c r="HT31" s="84"/>
      <c r="HU31" s="84"/>
      <c r="HV31" s="84"/>
      <c r="HW31" s="84"/>
      <c r="HX31" s="108"/>
      <c r="HY31" s="108"/>
      <c r="HZ31" s="84"/>
      <c r="IA31" s="84"/>
      <c r="IB31" s="84"/>
      <c r="IC31" s="84"/>
      <c r="ID31" s="84"/>
      <c r="IE31" s="108"/>
      <c r="IF31" s="108"/>
      <c r="IG31" s="84"/>
      <c r="IH31" s="84"/>
      <c r="II31" s="110"/>
      <c r="IJ31" s="84"/>
      <c r="IK31" s="84"/>
      <c r="IL31" s="108"/>
      <c r="IM31" s="108"/>
      <c r="IN31" s="84"/>
      <c r="IO31" s="84"/>
      <c r="IP31" s="84"/>
      <c r="IQ31" s="110"/>
      <c r="IR31" s="84"/>
      <c r="IS31" s="108"/>
      <c r="IT31" s="108"/>
      <c r="IU31" s="84"/>
      <c r="IV31" s="84"/>
      <c r="IW31" s="84"/>
      <c r="IX31" s="84"/>
      <c r="IY31" s="84"/>
      <c r="IZ31" s="108"/>
      <c r="JA31" s="108"/>
      <c r="JB31" s="110"/>
      <c r="JC31" s="110"/>
      <c r="JD31" s="84"/>
      <c r="JE31" s="84"/>
      <c r="JF31" s="84"/>
      <c r="JG31" s="108"/>
      <c r="JH31" s="108"/>
      <c r="JI31" s="84"/>
      <c r="JJ31" s="84"/>
      <c r="JK31" s="84"/>
      <c r="JL31" s="110"/>
      <c r="JM31" s="84"/>
      <c r="JN31" s="108"/>
      <c r="JO31" s="108"/>
      <c r="JP31" s="84"/>
      <c r="JQ31" s="84"/>
      <c r="JR31" s="84"/>
      <c r="JS31" s="84"/>
      <c r="JT31" s="84"/>
      <c r="JU31" s="108"/>
      <c r="JV31" s="108"/>
      <c r="JW31" s="84"/>
      <c r="JX31" s="84"/>
      <c r="JY31" s="84"/>
      <c r="JZ31" s="84"/>
      <c r="KA31" s="84"/>
      <c r="KB31" s="108"/>
      <c r="KC31" s="108"/>
      <c r="KD31" s="84"/>
      <c r="KE31" s="84"/>
      <c r="KF31" s="84"/>
      <c r="KG31" s="84"/>
      <c r="KH31" s="84"/>
      <c r="KI31" s="108"/>
      <c r="KJ31" s="108"/>
      <c r="KK31" s="84"/>
      <c r="KL31" s="84"/>
      <c r="KM31" s="84"/>
      <c r="KN31" s="84"/>
      <c r="KO31" s="84"/>
      <c r="KP31" s="108"/>
      <c r="KQ31" s="108"/>
      <c r="KR31" s="84"/>
      <c r="KS31" s="84"/>
      <c r="KT31" s="84"/>
      <c r="KU31" s="84"/>
      <c r="KV31" s="84"/>
      <c r="KW31" s="108"/>
      <c r="KX31" s="303"/>
    </row>
    <row r="32" spans="1:310" ht="15" customHeight="1">
      <c r="A32" s="112">
        <v>24</v>
      </c>
      <c r="B32" s="311" t="s">
        <v>133</v>
      </c>
      <c r="C32" s="83"/>
      <c r="D32" s="84"/>
      <c r="E32" s="84"/>
      <c r="F32" s="84"/>
      <c r="G32" s="84"/>
      <c r="H32" s="108"/>
      <c r="I32" s="108"/>
      <c r="J32" s="84"/>
      <c r="K32" s="84"/>
      <c r="L32" s="84"/>
      <c r="M32" s="84"/>
      <c r="N32" s="84"/>
      <c r="O32" s="108"/>
      <c r="P32" s="108"/>
      <c r="Q32" s="84"/>
      <c r="R32" s="84"/>
      <c r="S32" s="84"/>
      <c r="T32" s="84"/>
      <c r="U32" s="84"/>
      <c r="V32" s="108"/>
      <c r="W32" s="108"/>
      <c r="X32" s="109"/>
      <c r="Y32" s="109"/>
      <c r="Z32" s="109"/>
      <c r="AA32" s="109"/>
      <c r="AB32" s="109"/>
      <c r="AC32" s="108"/>
      <c r="AD32" s="108"/>
      <c r="AE32" s="84"/>
      <c r="AF32" s="84"/>
      <c r="AG32" s="84"/>
      <c r="AH32" s="84"/>
      <c r="AI32" s="84"/>
      <c r="AJ32" s="108"/>
      <c r="AK32" s="108"/>
      <c r="AL32" s="84"/>
      <c r="AM32" s="84"/>
      <c r="AN32" s="84"/>
      <c r="AO32" s="84"/>
      <c r="AP32" s="84"/>
      <c r="AQ32" s="108"/>
      <c r="AR32" s="108"/>
      <c r="AS32" s="109"/>
      <c r="AT32" s="109"/>
      <c r="AU32" s="109"/>
      <c r="AV32" s="109"/>
      <c r="AW32" s="109"/>
      <c r="AX32" s="108"/>
      <c r="AY32" s="108"/>
      <c r="AZ32" s="84"/>
      <c r="BA32" s="84"/>
      <c r="BB32" s="84"/>
      <c r="BC32" s="84"/>
      <c r="BD32" s="110"/>
      <c r="BE32" s="108"/>
      <c r="BF32" s="108"/>
      <c r="BG32" s="84"/>
      <c r="BH32" s="84"/>
      <c r="BI32" s="84"/>
      <c r="BJ32" s="110"/>
      <c r="BK32" s="110"/>
      <c r="BL32" s="108"/>
      <c r="BM32" s="108"/>
      <c r="BN32" s="109"/>
      <c r="BO32" s="109"/>
      <c r="BP32" s="109"/>
      <c r="BQ32" s="109"/>
      <c r="BR32" s="109"/>
      <c r="BS32" s="108"/>
      <c r="BT32" s="108"/>
      <c r="BU32" s="84"/>
      <c r="BV32" s="84"/>
      <c r="BW32" s="84"/>
      <c r="BX32" s="84"/>
      <c r="BY32" s="84"/>
      <c r="BZ32" s="108"/>
      <c r="CA32" s="108"/>
      <c r="CB32" s="84"/>
      <c r="CC32" s="84"/>
      <c r="CD32" s="84"/>
      <c r="CE32" s="84"/>
      <c r="CF32" s="84"/>
      <c r="CG32" s="108"/>
      <c r="CH32" s="108"/>
      <c r="CI32" s="109"/>
      <c r="CJ32" s="109"/>
      <c r="CK32" s="109"/>
      <c r="CL32" s="109"/>
      <c r="CM32" s="109"/>
      <c r="CN32" s="108"/>
      <c r="CO32" s="108"/>
      <c r="CP32" s="84"/>
      <c r="CQ32" s="84"/>
      <c r="CR32" s="84"/>
      <c r="CS32" s="84"/>
      <c r="CT32" s="84"/>
      <c r="CU32" s="108"/>
      <c r="CV32" s="108"/>
      <c r="CW32" s="84"/>
      <c r="CX32" s="84"/>
      <c r="CY32" s="84"/>
      <c r="CZ32" s="84"/>
      <c r="DA32" s="84"/>
      <c r="DB32" s="108"/>
      <c r="DC32" s="108"/>
      <c r="DD32" s="109"/>
      <c r="DE32" s="109"/>
      <c r="DF32" s="109"/>
      <c r="DG32" s="109"/>
      <c r="DH32" s="109"/>
      <c r="DI32" s="108"/>
      <c r="DJ32" s="108"/>
      <c r="DK32" s="110"/>
      <c r="DL32" s="110"/>
      <c r="DM32" s="110"/>
      <c r="DN32" s="110"/>
      <c r="DO32" s="110"/>
      <c r="DP32" s="108"/>
      <c r="DQ32" s="108"/>
      <c r="DR32" s="110"/>
      <c r="DS32" s="110"/>
      <c r="DT32" s="110"/>
      <c r="DU32" s="110"/>
      <c r="DV32" s="110"/>
      <c r="DW32" s="108"/>
      <c r="DX32" s="108"/>
      <c r="DY32" s="109"/>
      <c r="DZ32" s="109"/>
      <c r="EA32" s="109"/>
      <c r="EB32" s="109"/>
      <c r="EC32" s="109"/>
      <c r="ED32" s="108"/>
      <c r="EE32" s="108"/>
      <c r="EF32" s="84"/>
      <c r="EG32" s="84"/>
      <c r="EH32" s="84"/>
      <c r="EI32" s="84"/>
      <c r="EJ32" s="84"/>
      <c r="EK32" s="108"/>
      <c r="EL32" s="108"/>
      <c r="EM32" s="84"/>
      <c r="EN32" s="84"/>
      <c r="EO32" s="84"/>
      <c r="EP32" s="84"/>
      <c r="EQ32" s="84"/>
      <c r="ER32" s="108"/>
      <c r="ES32" s="108"/>
      <c r="ET32" s="109"/>
      <c r="EU32" s="109"/>
      <c r="EV32" s="109"/>
      <c r="EW32" s="109"/>
      <c r="EX32" s="109"/>
      <c r="EY32" s="108"/>
      <c r="EZ32" s="108"/>
      <c r="FA32" s="84"/>
      <c r="FB32" s="84"/>
      <c r="FC32" s="84"/>
      <c r="FD32" s="84"/>
      <c r="FE32" s="84"/>
      <c r="FF32" s="108"/>
      <c r="FG32" s="108"/>
      <c r="FH32" s="110"/>
      <c r="FI32" s="110"/>
      <c r="FJ32" s="110"/>
      <c r="FK32" s="110"/>
      <c r="FL32" s="110"/>
      <c r="FM32" s="108"/>
      <c r="FN32" s="108"/>
      <c r="FO32" s="84"/>
      <c r="FP32" s="84"/>
      <c r="FQ32" s="84"/>
      <c r="FR32" s="84"/>
      <c r="FS32" s="84"/>
      <c r="FT32" s="108"/>
      <c r="FU32" s="108"/>
      <c r="FV32" s="84"/>
      <c r="FW32" s="84"/>
      <c r="FX32" s="84"/>
      <c r="FY32" s="84"/>
      <c r="FZ32" s="84"/>
      <c r="GA32" s="108"/>
      <c r="GB32" s="108"/>
      <c r="GC32" s="84"/>
      <c r="GD32" s="84"/>
      <c r="GE32" s="84"/>
      <c r="GF32" s="84"/>
      <c r="GG32" s="84"/>
      <c r="GH32" s="108"/>
      <c r="GI32" s="108"/>
      <c r="GJ32" s="84"/>
      <c r="GK32" s="84"/>
      <c r="GL32" s="84"/>
      <c r="GM32" s="84"/>
      <c r="GN32" s="84"/>
      <c r="GO32" s="108"/>
      <c r="GP32" s="108"/>
      <c r="GQ32" s="84"/>
      <c r="GR32" s="110"/>
      <c r="GS32" s="84"/>
      <c r="GT32" s="84"/>
      <c r="GU32" s="84"/>
      <c r="GV32" s="108"/>
      <c r="GW32" s="108"/>
      <c r="GX32" s="110"/>
      <c r="GY32" s="110"/>
      <c r="GZ32" s="110"/>
      <c r="HA32" s="110"/>
      <c r="HB32" s="110"/>
      <c r="HC32" s="108"/>
      <c r="HD32" s="108"/>
      <c r="HE32" s="110"/>
      <c r="HF32" s="110"/>
      <c r="HG32" s="84"/>
      <c r="HH32" s="84"/>
      <c r="HI32" s="84"/>
      <c r="HJ32" s="108"/>
      <c r="HK32" s="108"/>
      <c r="HL32" s="84"/>
      <c r="HM32" s="84"/>
      <c r="HN32" s="84"/>
      <c r="HO32" s="84"/>
      <c r="HP32" s="84"/>
      <c r="HQ32" s="108"/>
      <c r="HR32" s="108"/>
      <c r="HS32" s="84"/>
      <c r="HT32" s="84"/>
      <c r="HU32" s="84"/>
      <c r="HV32" s="84"/>
      <c r="HW32" s="84"/>
      <c r="HX32" s="108"/>
      <c r="HY32" s="108"/>
      <c r="HZ32" s="84"/>
      <c r="IA32" s="84"/>
      <c r="IB32" s="84"/>
      <c r="IC32" s="84"/>
      <c r="ID32" s="84"/>
      <c r="IE32" s="108"/>
      <c r="IF32" s="108"/>
      <c r="IG32" s="84"/>
      <c r="IH32" s="84"/>
      <c r="II32" s="110"/>
      <c r="IJ32" s="84"/>
      <c r="IK32" s="84"/>
      <c r="IL32" s="108"/>
      <c r="IM32" s="108"/>
      <c r="IN32" s="84"/>
      <c r="IO32" s="84"/>
      <c r="IP32" s="84"/>
      <c r="IQ32" s="110"/>
      <c r="IR32" s="84"/>
      <c r="IS32" s="108"/>
      <c r="IT32" s="108"/>
      <c r="IU32" s="84"/>
      <c r="IV32" s="84"/>
      <c r="IW32" s="84"/>
      <c r="IX32" s="84"/>
      <c r="IY32" s="84"/>
      <c r="IZ32" s="108"/>
      <c r="JA32" s="108"/>
      <c r="JB32" s="110"/>
      <c r="JC32" s="110"/>
      <c r="JD32" s="84"/>
      <c r="JE32" s="84"/>
      <c r="JF32" s="84"/>
      <c r="JG32" s="108"/>
      <c r="JH32" s="108"/>
      <c r="JI32" s="84"/>
      <c r="JJ32" s="84"/>
      <c r="JK32" s="84"/>
      <c r="JL32" s="110"/>
      <c r="JM32" s="84"/>
      <c r="JN32" s="108"/>
      <c r="JO32" s="108"/>
      <c r="JP32" s="84"/>
      <c r="JQ32" s="84"/>
      <c r="JR32" s="84"/>
      <c r="JS32" s="84"/>
      <c r="JT32" s="84"/>
      <c r="JU32" s="108"/>
      <c r="JV32" s="108"/>
      <c r="JW32" s="84"/>
      <c r="JX32" s="84"/>
      <c r="JY32" s="84"/>
      <c r="JZ32" s="84"/>
      <c r="KA32" s="84"/>
      <c r="KB32" s="108"/>
      <c r="KC32" s="108"/>
      <c r="KD32" s="84"/>
      <c r="KE32" s="84"/>
      <c r="KF32" s="84"/>
      <c r="KG32" s="84"/>
      <c r="KH32" s="84"/>
      <c r="KI32" s="108"/>
      <c r="KJ32" s="108"/>
      <c r="KK32" s="84"/>
      <c r="KL32" s="84"/>
      <c r="KM32" s="84"/>
      <c r="KN32" s="84"/>
      <c r="KO32" s="84"/>
      <c r="KP32" s="108"/>
      <c r="KQ32" s="108"/>
      <c r="KR32" s="84"/>
      <c r="KS32" s="84"/>
      <c r="KT32" s="84"/>
      <c r="KU32" s="84"/>
      <c r="KV32" s="84"/>
      <c r="KW32" s="108"/>
      <c r="KX32" s="303"/>
    </row>
    <row r="33" spans="1:310" ht="15" customHeight="1">
      <c r="A33" s="112">
        <v>25</v>
      </c>
      <c r="B33" s="311" t="s">
        <v>2</v>
      </c>
      <c r="C33" s="83"/>
      <c r="D33" s="84"/>
      <c r="E33" s="84"/>
      <c r="F33" s="84"/>
      <c r="G33" s="84"/>
      <c r="H33" s="108"/>
      <c r="I33" s="108"/>
      <c r="J33" s="84"/>
      <c r="K33" s="84"/>
      <c r="L33" s="84"/>
      <c r="M33" s="84"/>
      <c r="N33" s="84"/>
      <c r="O33" s="108"/>
      <c r="P33" s="108"/>
      <c r="Q33" s="84"/>
      <c r="R33" s="84"/>
      <c r="S33" s="84"/>
      <c r="T33" s="84"/>
      <c r="U33" s="84"/>
      <c r="V33" s="108"/>
      <c r="W33" s="108"/>
      <c r="X33" s="109"/>
      <c r="Y33" s="109"/>
      <c r="Z33" s="109"/>
      <c r="AA33" s="109"/>
      <c r="AB33" s="109"/>
      <c r="AC33" s="108"/>
      <c r="AD33" s="108"/>
      <c r="AE33" s="84"/>
      <c r="AF33" s="84"/>
      <c r="AG33" s="84"/>
      <c r="AH33" s="84"/>
      <c r="AI33" s="84"/>
      <c r="AJ33" s="108"/>
      <c r="AK33" s="108"/>
      <c r="AL33" s="84"/>
      <c r="AM33" s="84"/>
      <c r="AN33" s="84"/>
      <c r="AO33" s="84"/>
      <c r="AP33" s="84"/>
      <c r="AQ33" s="108"/>
      <c r="AR33" s="108"/>
      <c r="AS33" s="109"/>
      <c r="AT33" s="109"/>
      <c r="AU33" s="109"/>
      <c r="AV33" s="109"/>
      <c r="AW33" s="109"/>
      <c r="AX33" s="108"/>
      <c r="AY33" s="108"/>
      <c r="AZ33" s="84"/>
      <c r="BA33" s="84"/>
      <c r="BB33" s="84"/>
      <c r="BC33" s="84"/>
      <c r="BD33" s="110"/>
      <c r="BE33" s="108"/>
      <c r="BF33" s="108"/>
      <c r="BG33" s="84"/>
      <c r="BH33" s="84"/>
      <c r="BI33" s="84"/>
      <c r="BJ33" s="110"/>
      <c r="BK33" s="110"/>
      <c r="BL33" s="108"/>
      <c r="BM33" s="108"/>
      <c r="BN33" s="109"/>
      <c r="BO33" s="109"/>
      <c r="BP33" s="109"/>
      <c r="BQ33" s="109"/>
      <c r="BR33" s="109"/>
      <c r="BS33" s="108"/>
      <c r="BT33" s="108"/>
      <c r="BU33" s="84"/>
      <c r="BV33" s="84"/>
      <c r="BW33" s="84"/>
      <c r="BX33" s="84"/>
      <c r="BY33" s="84"/>
      <c r="BZ33" s="108"/>
      <c r="CA33" s="108"/>
      <c r="CB33" s="84"/>
      <c r="CC33" s="84"/>
      <c r="CD33" s="84"/>
      <c r="CE33" s="84"/>
      <c r="CF33" s="84"/>
      <c r="CG33" s="108"/>
      <c r="CH33" s="108"/>
      <c r="CI33" s="109"/>
      <c r="CJ33" s="109"/>
      <c r="CK33" s="109"/>
      <c r="CL33" s="109"/>
      <c r="CM33" s="109"/>
      <c r="CN33" s="108"/>
      <c r="CO33" s="108"/>
      <c r="CP33" s="84"/>
      <c r="CQ33" s="84"/>
      <c r="CR33" s="84"/>
      <c r="CS33" s="84"/>
      <c r="CT33" s="84"/>
      <c r="CU33" s="108"/>
      <c r="CV33" s="108"/>
      <c r="CW33" s="84"/>
      <c r="CX33" s="84"/>
      <c r="CY33" s="84"/>
      <c r="CZ33" s="84"/>
      <c r="DA33" s="84"/>
      <c r="DB33" s="108"/>
      <c r="DC33" s="108"/>
      <c r="DD33" s="109"/>
      <c r="DE33" s="109"/>
      <c r="DF33" s="109"/>
      <c r="DG33" s="109"/>
      <c r="DH33" s="109"/>
      <c r="DI33" s="108"/>
      <c r="DJ33" s="108"/>
      <c r="DK33" s="110"/>
      <c r="DL33" s="110"/>
      <c r="DM33" s="110"/>
      <c r="DN33" s="110"/>
      <c r="DO33" s="110"/>
      <c r="DP33" s="108"/>
      <c r="DQ33" s="108"/>
      <c r="DR33" s="110"/>
      <c r="DS33" s="110"/>
      <c r="DT33" s="110"/>
      <c r="DU33" s="110"/>
      <c r="DV33" s="110"/>
      <c r="DW33" s="108"/>
      <c r="DX33" s="108"/>
      <c r="DY33" s="109"/>
      <c r="DZ33" s="109"/>
      <c r="EA33" s="109"/>
      <c r="EB33" s="109"/>
      <c r="EC33" s="109"/>
      <c r="ED33" s="108"/>
      <c r="EE33" s="108"/>
      <c r="EF33" s="84"/>
      <c r="EG33" s="84"/>
      <c r="EH33" s="84"/>
      <c r="EI33" s="84"/>
      <c r="EJ33" s="84"/>
      <c r="EK33" s="108"/>
      <c r="EL33" s="108"/>
      <c r="EM33" s="84"/>
      <c r="EN33" s="84"/>
      <c r="EO33" s="84"/>
      <c r="EP33" s="84"/>
      <c r="EQ33" s="84"/>
      <c r="ER33" s="108"/>
      <c r="ES33" s="108"/>
      <c r="ET33" s="109"/>
      <c r="EU33" s="109"/>
      <c r="EV33" s="109"/>
      <c r="EW33" s="109"/>
      <c r="EX33" s="109"/>
      <c r="EY33" s="108"/>
      <c r="EZ33" s="108"/>
      <c r="FA33" s="84"/>
      <c r="FB33" s="84"/>
      <c r="FC33" s="84"/>
      <c r="FD33" s="84"/>
      <c r="FE33" s="84"/>
      <c r="FF33" s="108"/>
      <c r="FG33" s="108"/>
      <c r="FH33" s="110"/>
      <c r="FI33" s="110"/>
      <c r="FJ33" s="110"/>
      <c r="FK33" s="110"/>
      <c r="FL33" s="110"/>
      <c r="FM33" s="108"/>
      <c r="FN33" s="108"/>
      <c r="FO33" s="84"/>
      <c r="FP33" s="84"/>
      <c r="FQ33" s="84"/>
      <c r="FR33" s="84"/>
      <c r="FS33" s="84"/>
      <c r="FT33" s="108"/>
      <c r="FU33" s="108"/>
      <c r="FV33" s="84"/>
      <c r="FW33" s="84"/>
      <c r="FX33" s="84"/>
      <c r="FY33" s="84"/>
      <c r="FZ33" s="84"/>
      <c r="GA33" s="108"/>
      <c r="GB33" s="108"/>
      <c r="GC33" s="84"/>
      <c r="GD33" s="84"/>
      <c r="GE33" s="84"/>
      <c r="GF33" s="84"/>
      <c r="GG33" s="84"/>
      <c r="GH33" s="108"/>
      <c r="GI33" s="108"/>
      <c r="GJ33" s="84"/>
      <c r="GK33" s="84"/>
      <c r="GL33" s="84"/>
      <c r="GM33" s="84"/>
      <c r="GN33" s="84"/>
      <c r="GO33" s="108"/>
      <c r="GP33" s="108"/>
      <c r="GQ33" s="84"/>
      <c r="GR33" s="110"/>
      <c r="GS33" s="84"/>
      <c r="GT33" s="84"/>
      <c r="GU33" s="84"/>
      <c r="GV33" s="108"/>
      <c r="GW33" s="108"/>
      <c r="GX33" s="110"/>
      <c r="GY33" s="110"/>
      <c r="GZ33" s="110"/>
      <c r="HA33" s="110"/>
      <c r="HB33" s="110"/>
      <c r="HC33" s="108"/>
      <c r="HD33" s="108"/>
      <c r="HE33" s="110"/>
      <c r="HF33" s="110"/>
      <c r="HG33" s="84"/>
      <c r="HH33" s="84"/>
      <c r="HI33" s="84"/>
      <c r="HJ33" s="108"/>
      <c r="HK33" s="108"/>
      <c r="HL33" s="84"/>
      <c r="HM33" s="84"/>
      <c r="HN33" s="84"/>
      <c r="HO33" s="84"/>
      <c r="HP33" s="84"/>
      <c r="HQ33" s="108"/>
      <c r="HR33" s="108"/>
      <c r="HS33" s="84"/>
      <c r="HT33" s="84"/>
      <c r="HU33" s="84"/>
      <c r="HV33" s="84"/>
      <c r="HW33" s="84"/>
      <c r="HX33" s="108"/>
      <c r="HY33" s="108"/>
      <c r="HZ33" s="84"/>
      <c r="IA33" s="84"/>
      <c r="IB33" s="84"/>
      <c r="IC33" s="84"/>
      <c r="ID33" s="84"/>
      <c r="IE33" s="108"/>
      <c r="IF33" s="108"/>
      <c r="IG33" s="84"/>
      <c r="IH33" s="84"/>
      <c r="II33" s="110"/>
      <c r="IJ33" s="84"/>
      <c r="IK33" s="84"/>
      <c r="IL33" s="108"/>
      <c r="IM33" s="108"/>
      <c r="IN33" s="84"/>
      <c r="IO33" s="84"/>
      <c r="IP33" s="84"/>
      <c r="IQ33" s="110"/>
      <c r="IR33" s="84"/>
      <c r="IS33" s="108"/>
      <c r="IT33" s="108"/>
      <c r="IU33" s="84"/>
      <c r="IV33" s="84"/>
      <c r="IW33" s="84"/>
      <c r="IX33" s="84"/>
      <c r="IY33" s="84"/>
      <c r="IZ33" s="108"/>
      <c r="JA33" s="108"/>
      <c r="JB33" s="110"/>
      <c r="JC33" s="110"/>
      <c r="JD33" s="84"/>
      <c r="JE33" s="84"/>
      <c r="JF33" s="84"/>
      <c r="JG33" s="108"/>
      <c r="JH33" s="108"/>
      <c r="JI33" s="84"/>
      <c r="JJ33" s="84"/>
      <c r="JK33" s="84"/>
      <c r="JL33" s="110"/>
      <c r="JM33" s="84"/>
      <c r="JN33" s="108"/>
      <c r="JO33" s="108"/>
      <c r="JP33" s="84"/>
      <c r="JQ33" s="84"/>
      <c r="JR33" s="84"/>
      <c r="JS33" s="84"/>
      <c r="JT33" s="84"/>
      <c r="JU33" s="108"/>
      <c r="JV33" s="108"/>
      <c r="JW33" s="84"/>
      <c r="JX33" s="84"/>
      <c r="JY33" s="84"/>
      <c r="JZ33" s="84"/>
      <c r="KA33" s="84"/>
      <c r="KB33" s="108"/>
      <c r="KC33" s="108"/>
      <c r="KD33" s="84"/>
      <c r="KE33" s="84"/>
      <c r="KF33" s="84"/>
      <c r="KG33" s="84"/>
      <c r="KH33" s="84"/>
      <c r="KI33" s="108"/>
      <c r="KJ33" s="108"/>
      <c r="KK33" s="84"/>
      <c r="KL33" s="84"/>
      <c r="KM33" s="84"/>
      <c r="KN33" s="84"/>
      <c r="KO33" s="84"/>
      <c r="KP33" s="108"/>
      <c r="KQ33" s="108"/>
      <c r="KR33" s="84"/>
      <c r="KS33" s="84"/>
      <c r="KT33" s="84"/>
      <c r="KU33" s="84"/>
      <c r="KV33" s="84"/>
      <c r="KW33" s="108"/>
      <c r="KX33" s="303"/>
    </row>
    <row r="34" spans="1:310" ht="15" customHeight="1" thickBot="1">
      <c r="A34" s="113">
        <v>26</v>
      </c>
      <c r="B34" s="312" t="s">
        <v>2</v>
      </c>
      <c r="C34" s="304"/>
      <c r="D34" s="305"/>
      <c r="E34" s="305"/>
      <c r="F34" s="305"/>
      <c r="G34" s="305"/>
      <c r="H34" s="306"/>
      <c r="I34" s="306"/>
      <c r="J34" s="305"/>
      <c r="K34" s="305"/>
      <c r="L34" s="305"/>
      <c r="M34" s="305"/>
      <c r="N34" s="305"/>
      <c r="O34" s="306"/>
      <c r="P34" s="306"/>
      <c r="Q34" s="305"/>
      <c r="R34" s="305"/>
      <c r="S34" s="305"/>
      <c r="T34" s="305"/>
      <c r="U34" s="305"/>
      <c r="V34" s="306"/>
      <c r="W34" s="306"/>
      <c r="X34" s="307"/>
      <c r="Y34" s="307"/>
      <c r="Z34" s="307"/>
      <c r="AA34" s="307"/>
      <c r="AB34" s="307"/>
      <c r="AC34" s="306"/>
      <c r="AD34" s="306"/>
      <c r="AE34" s="305"/>
      <c r="AF34" s="305"/>
      <c r="AG34" s="305"/>
      <c r="AH34" s="305"/>
      <c r="AI34" s="305"/>
      <c r="AJ34" s="306"/>
      <c r="AK34" s="306"/>
      <c r="AL34" s="305"/>
      <c r="AM34" s="305"/>
      <c r="AN34" s="305"/>
      <c r="AO34" s="305"/>
      <c r="AP34" s="305"/>
      <c r="AQ34" s="306"/>
      <c r="AR34" s="306"/>
      <c r="AS34" s="307"/>
      <c r="AT34" s="307"/>
      <c r="AU34" s="307"/>
      <c r="AV34" s="307"/>
      <c r="AW34" s="307"/>
      <c r="AX34" s="306"/>
      <c r="AY34" s="306"/>
      <c r="AZ34" s="305"/>
      <c r="BA34" s="305"/>
      <c r="BB34" s="305"/>
      <c r="BC34" s="305"/>
      <c r="BD34" s="308"/>
      <c r="BE34" s="306"/>
      <c r="BF34" s="306"/>
      <c r="BG34" s="305"/>
      <c r="BH34" s="305"/>
      <c r="BI34" s="305"/>
      <c r="BJ34" s="308"/>
      <c r="BK34" s="308"/>
      <c r="BL34" s="306"/>
      <c r="BM34" s="306"/>
      <c r="BN34" s="307"/>
      <c r="BO34" s="307"/>
      <c r="BP34" s="307"/>
      <c r="BQ34" s="307"/>
      <c r="BR34" s="307"/>
      <c r="BS34" s="306"/>
      <c r="BT34" s="306"/>
      <c r="BU34" s="305"/>
      <c r="BV34" s="305"/>
      <c r="BW34" s="305"/>
      <c r="BX34" s="305"/>
      <c r="BY34" s="305"/>
      <c r="BZ34" s="306"/>
      <c r="CA34" s="306"/>
      <c r="CB34" s="305"/>
      <c r="CC34" s="305"/>
      <c r="CD34" s="305"/>
      <c r="CE34" s="305"/>
      <c r="CF34" s="305"/>
      <c r="CG34" s="306"/>
      <c r="CH34" s="306"/>
      <c r="CI34" s="307"/>
      <c r="CJ34" s="307"/>
      <c r="CK34" s="307"/>
      <c r="CL34" s="307"/>
      <c r="CM34" s="307"/>
      <c r="CN34" s="306"/>
      <c r="CO34" s="306"/>
      <c r="CP34" s="305"/>
      <c r="CQ34" s="305"/>
      <c r="CR34" s="305"/>
      <c r="CS34" s="305"/>
      <c r="CT34" s="305"/>
      <c r="CU34" s="306"/>
      <c r="CV34" s="306"/>
      <c r="CW34" s="305"/>
      <c r="CX34" s="305"/>
      <c r="CY34" s="305"/>
      <c r="CZ34" s="305"/>
      <c r="DA34" s="305"/>
      <c r="DB34" s="306"/>
      <c r="DC34" s="306"/>
      <c r="DD34" s="307"/>
      <c r="DE34" s="307"/>
      <c r="DF34" s="307"/>
      <c r="DG34" s="307"/>
      <c r="DH34" s="307"/>
      <c r="DI34" s="306"/>
      <c r="DJ34" s="306"/>
      <c r="DK34" s="308"/>
      <c r="DL34" s="308"/>
      <c r="DM34" s="308"/>
      <c r="DN34" s="308"/>
      <c r="DO34" s="308"/>
      <c r="DP34" s="306"/>
      <c r="DQ34" s="306"/>
      <c r="DR34" s="308"/>
      <c r="DS34" s="308"/>
      <c r="DT34" s="308"/>
      <c r="DU34" s="308"/>
      <c r="DV34" s="308"/>
      <c r="DW34" s="306"/>
      <c r="DX34" s="306"/>
      <c r="DY34" s="307"/>
      <c r="DZ34" s="307"/>
      <c r="EA34" s="307"/>
      <c r="EB34" s="307"/>
      <c r="EC34" s="307"/>
      <c r="ED34" s="306"/>
      <c r="EE34" s="306"/>
      <c r="EF34" s="305"/>
      <c r="EG34" s="305"/>
      <c r="EH34" s="305"/>
      <c r="EI34" s="305"/>
      <c r="EJ34" s="305"/>
      <c r="EK34" s="306"/>
      <c r="EL34" s="306"/>
      <c r="EM34" s="305"/>
      <c r="EN34" s="305"/>
      <c r="EO34" s="305"/>
      <c r="EP34" s="305"/>
      <c r="EQ34" s="305"/>
      <c r="ER34" s="306"/>
      <c r="ES34" s="306"/>
      <c r="ET34" s="307"/>
      <c r="EU34" s="307"/>
      <c r="EV34" s="307"/>
      <c r="EW34" s="307"/>
      <c r="EX34" s="307"/>
      <c r="EY34" s="306"/>
      <c r="EZ34" s="306"/>
      <c r="FA34" s="305"/>
      <c r="FB34" s="305"/>
      <c r="FC34" s="305"/>
      <c r="FD34" s="305"/>
      <c r="FE34" s="305"/>
      <c r="FF34" s="306"/>
      <c r="FG34" s="306"/>
      <c r="FH34" s="308"/>
      <c r="FI34" s="308"/>
      <c r="FJ34" s="308"/>
      <c r="FK34" s="308"/>
      <c r="FL34" s="308"/>
      <c r="FM34" s="306"/>
      <c r="FN34" s="306"/>
      <c r="FO34" s="305"/>
      <c r="FP34" s="305"/>
      <c r="FQ34" s="305"/>
      <c r="FR34" s="305"/>
      <c r="FS34" s="305"/>
      <c r="FT34" s="306"/>
      <c r="FU34" s="306"/>
      <c r="FV34" s="305"/>
      <c r="FW34" s="305"/>
      <c r="FX34" s="305"/>
      <c r="FY34" s="305"/>
      <c r="FZ34" s="305"/>
      <c r="GA34" s="306"/>
      <c r="GB34" s="306"/>
      <c r="GC34" s="305"/>
      <c r="GD34" s="305"/>
      <c r="GE34" s="305"/>
      <c r="GF34" s="305"/>
      <c r="GG34" s="305"/>
      <c r="GH34" s="306"/>
      <c r="GI34" s="306"/>
      <c r="GJ34" s="305"/>
      <c r="GK34" s="305"/>
      <c r="GL34" s="305"/>
      <c r="GM34" s="305"/>
      <c r="GN34" s="305"/>
      <c r="GO34" s="306"/>
      <c r="GP34" s="306"/>
      <c r="GQ34" s="305"/>
      <c r="GR34" s="308"/>
      <c r="GS34" s="305"/>
      <c r="GT34" s="305"/>
      <c r="GU34" s="305"/>
      <c r="GV34" s="306"/>
      <c r="GW34" s="306"/>
      <c r="GX34" s="308"/>
      <c r="GY34" s="308"/>
      <c r="GZ34" s="308"/>
      <c r="HA34" s="308"/>
      <c r="HB34" s="308"/>
      <c r="HC34" s="306"/>
      <c r="HD34" s="306"/>
      <c r="HE34" s="308"/>
      <c r="HF34" s="308"/>
      <c r="HG34" s="305"/>
      <c r="HH34" s="305"/>
      <c r="HI34" s="305"/>
      <c r="HJ34" s="306"/>
      <c r="HK34" s="306"/>
      <c r="HL34" s="305"/>
      <c r="HM34" s="305"/>
      <c r="HN34" s="305"/>
      <c r="HO34" s="305"/>
      <c r="HP34" s="305"/>
      <c r="HQ34" s="306"/>
      <c r="HR34" s="306"/>
      <c r="HS34" s="305"/>
      <c r="HT34" s="305"/>
      <c r="HU34" s="305"/>
      <c r="HV34" s="305"/>
      <c r="HW34" s="305"/>
      <c r="HX34" s="306"/>
      <c r="HY34" s="306"/>
      <c r="HZ34" s="305"/>
      <c r="IA34" s="305"/>
      <c r="IB34" s="305"/>
      <c r="IC34" s="305"/>
      <c r="ID34" s="305"/>
      <c r="IE34" s="306"/>
      <c r="IF34" s="306"/>
      <c r="IG34" s="305"/>
      <c r="IH34" s="305"/>
      <c r="II34" s="308"/>
      <c r="IJ34" s="305"/>
      <c r="IK34" s="305"/>
      <c r="IL34" s="306"/>
      <c r="IM34" s="306"/>
      <c r="IN34" s="305"/>
      <c r="IO34" s="305"/>
      <c r="IP34" s="305"/>
      <c r="IQ34" s="308"/>
      <c r="IR34" s="305"/>
      <c r="IS34" s="306"/>
      <c r="IT34" s="306"/>
      <c r="IU34" s="305"/>
      <c r="IV34" s="305"/>
      <c r="IW34" s="305"/>
      <c r="IX34" s="305"/>
      <c r="IY34" s="305"/>
      <c r="IZ34" s="306"/>
      <c r="JA34" s="306"/>
      <c r="JB34" s="308"/>
      <c r="JC34" s="308"/>
      <c r="JD34" s="305"/>
      <c r="JE34" s="305"/>
      <c r="JF34" s="305"/>
      <c r="JG34" s="306"/>
      <c r="JH34" s="306"/>
      <c r="JI34" s="305"/>
      <c r="JJ34" s="305"/>
      <c r="JK34" s="305"/>
      <c r="JL34" s="308"/>
      <c r="JM34" s="305"/>
      <c r="JN34" s="306"/>
      <c r="JO34" s="306"/>
      <c r="JP34" s="305"/>
      <c r="JQ34" s="305"/>
      <c r="JR34" s="305"/>
      <c r="JS34" s="305"/>
      <c r="JT34" s="305"/>
      <c r="JU34" s="306"/>
      <c r="JV34" s="306"/>
      <c r="JW34" s="305"/>
      <c r="JX34" s="305"/>
      <c r="JY34" s="305"/>
      <c r="JZ34" s="305"/>
      <c r="KA34" s="305"/>
      <c r="KB34" s="306"/>
      <c r="KC34" s="306"/>
      <c r="KD34" s="305"/>
      <c r="KE34" s="305"/>
      <c r="KF34" s="305"/>
      <c r="KG34" s="305"/>
      <c r="KH34" s="305"/>
      <c r="KI34" s="306"/>
      <c r="KJ34" s="306"/>
      <c r="KK34" s="305"/>
      <c r="KL34" s="305"/>
      <c r="KM34" s="305"/>
      <c r="KN34" s="305"/>
      <c r="KO34" s="305"/>
      <c r="KP34" s="306"/>
      <c r="KQ34" s="306"/>
      <c r="KR34" s="305"/>
      <c r="KS34" s="305"/>
      <c r="KT34" s="305"/>
      <c r="KU34" s="305"/>
      <c r="KV34" s="305"/>
      <c r="KW34" s="306"/>
      <c r="KX34" s="309"/>
    </row>
    <row r="36" spans="1:310" ht="15" customHeight="1"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</row>
    <row r="37" spans="1:310" ht="15" customHeight="1"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</row>
    <row r="38" spans="1:310" ht="15" customHeight="1">
      <c r="A38" s="120"/>
      <c r="B38" s="121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</row>
    <row r="39" spans="1:310" ht="15" customHeight="1">
      <c r="A39" s="120"/>
      <c r="B39" s="121"/>
      <c r="Y39" s="122"/>
    </row>
    <row r="40" spans="1:310" ht="15" customHeight="1">
      <c r="A40" s="120"/>
      <c r="B40" s="121"/>
    </row>
    <row r="41" spans="1:310" ht="15" customHeight="1">
      <c r="A41" s="120"/>
      <c r="B41" s="124"/>
    </row>
  </sheetData>
  <sheetProtection sheet="1" objects="1" scenarios="1"/>
  <mergeCells count="402">
    <mergeCell ref="KT1:KT4"/>
    <mergeCell ref="KU1:KU4"/>
    <mergeCell ref="KV1:KV4"/>
    <mergeCell ref="KW1:KW4"/>
    <mergeCell ref="KX1:KX4"/>
    <mergeCell ref="KK1:KK4"/>
    <mergeCell ref="KL1:KL4"/>
    <mergeCell ref="KM1:KM4"/>
    <mergeCell ref="KN1:KN4"/>
    <mergeCell ref="KO1:KO4"/>
    <mergeCell ref="KP1:KP4"/>
    <mergeCell ref="KQ1:KQ4"/>
    <mergeCell ref="KR1:KR4"/>
    <mergeCell ref="KS1:KS4"/>
    <mergeCell ref="KB1:KB4"/>
    <mergeCell ref="KC1:KC4"/>
    <mergeCell ref="KD1:KD4"/>
    <mergeCell ref="KE1:KE4"/>
    <mergeCell ref="KF1:KF4"/>
    <mergeCell ref="KG1:KG4"/>
    <mergeCell ref="KH1:KH4"/>
    <mergeCell ref="KI1:KI4"/>
    <mergeCell ref="KJ1:KJ4"/>
    <mergeCell ref="JS1:JS4"/>
    <mergeCell ref="JT1:JT4"/>
    <mergeCell ref="JU1:JU4"/>
    <mergeCell ref="JV1:JV4"/>
    <mergeCell ref="JW1:JW4"/>
    <mergeCell ref="JX1:JX4"/>
    <mergeCell ref="JY1:JY4"/>
    <mergeCell ref="JZ1:JZ4"/>
    <mergeCell ref="KA1:KA4"/>
    <mergeCell ref="JJ1:JJ4"/>
    <mergeCell ref="JK1:JK4"/>
    <mergeCell ref="JL1:JL4"/>
    <mergeCell ref="JM1:JM4"/>
    <mergeCell ref="JN1:JN4"/>
    <mergeCell ref="JO1:JO4"/>
    <mergeCell ref="JP1:JP4"/>
    <mergeCell ref="JQ1:JQ4"/>
    <mergeCell ref="JR1:JR4"/>
    <mergeCell ref="JA1:JA4"/>
    <mergeCell ref="JB1:JB4"/>
    <mergeCell ref="JC1:JC4"/>
    <mergeCell ref="JD1:JD4"/>
    <mergeCell ref="JE1:JE4"/>
    <mergeCell ref="JF1:JF4"/>
    <mergeCell ref="JG1:JG4"/>
    <mergeCell ref="JH1:JH4"/>
    <mergeCell ref="JI1:JI4"/>
    <mergeCell ref="IR1:IR4"/>
    <mergeCell ref="IS1:IS4"/>
    <mergeCell ref="IT1:IT4"/>
    <mergeCell ref="IU1:IU4"/>
    <mergeCell ref="IV1:IV4"/>
    <mergeCell ref="IW1:IW4"/>
    <mergeCell ref="IX1:IX4"/>
    <mergeCell ref="IY1:IY4"/>
    <mergeCell ref="IZ1:IZ4"/>
    <mergeCell ref="II1:II4"/>
    <mergeCell ref="IJ1:IJ4"/>
    <mergeCell ref="IK1:IK4"/>
    <mergeCell ref="IL1:IL4"/>
    <mergeCell ref="IM1:IM4"/>
    <mergeCell ref="IN1:IN4"/>
    <mergeCell ref="IO1:IO4"/>
    <mergeCell ref="IP1:IP4"/>
    <mergeCell ref="IQ1:IQ4"/>
    <mergeCell ref="HZ1:HZ4"/>
    <mergeCell ref="IA1:IA4"/>
    <mergeCell ref="IB1:IB4"/>
    <mergeCell ref="IC1:IC4"/>
    <mergeCell ref="ID1:ID4"/>
    <mergeCell ref="IE1:IE4"/>
    <mergeCell ref="IF1:IF4"/>
    <mergeCell ref="IG1:IG4"/>
    <mergeCell ref="IH1:IH4"/>
    <mergeCell ref="HQ1:HQ4"/>
    <mergeCell ref="HR1:HR4"/>
    <mergeCell ref="HS1:HS4"/>
    <mergeCell ref="HT1:HT4"/>
    <mergeCell ref="HU1:HU4"/>
    <mergeCell ref="HV1:HV4"/>
    <mergeCell ref="HW1:HW4"/>
    <mergeCell ref="HX1:HX4"/>
    <mergeCell ref="HY1:HY4"/>
    <mergeCell ref="HH1:HH4"/>
    <mergeCell ref="HI1:HI4"/>
    <mergeCell ref="HJ1:HJ4"/>
    <mergeCell ref="HK1:HK4"/>
    <mergeCell ref="HL1:HL4"/>
    <mergeCell ref="HM1:HM4"/>
    <mergeCell ref="HN1:HN4"/>
    <mergeCell ref="HO1:HO4"/>
    <mergeCell ref="HP1:HP4"/>
    <mergeCell ref="GY1:GY4"/>
    <mergeCell ref="GZ1:GZ4"/>
    <mergeCell ref="HA1:HA4"/>
    <mergeCell ref="HB1:HB4"/>
    <mergeCell ref="HC1:HC4"/>
    <mergeCell ref="HD1:HD4"/>
    <mergeCell ref="HE1:HE4"/>
    <mergeCell ref="HF1:HF4"/>
    <mergeCell ref="HG1:HG4"/>
    <mergeCell ref="GP1:GP4"/>
    <mergeCell ref="GQ1:GQ4"/>
    <mergeCell ref="GR1:GR4"/>
    <mergeCell ref="GS1:GS4"/>
    <mergeCell ref="GT1:GT4"/>
    <mergeCell ref="GU1:GU4"/>
    <mergeCell ref="GV1:GV4"/>
    <mergeCell ref="GW1:GW4"/>
    <mergeCell ref="GX1:GX4"/>
    <mergeCell ref="GG1:GG4"/>
    <mergeCell ref="GH1:GH4"/>
    <mergeCell ref="GI1:GI4"/>
    <mergeCell ref="GJ1:GJ4"/>
    <mergeCell ref="GK1:GK4"/>
    <mergeCell ref="GL1:GL4"/>
    <mergeCell ref="GM1:GM4"/>
    <mergeCell ref="GN1:GN4"/>
    <mergeCell ref="GO1:GO4"/>
    <mergeCell ref="FX1:FX4"/>
    <mergeCell ref="FY1:FY4"/>
    <mergeCell ref="FZ1:FZ4"/>
    <mergeCell ref="GA1:GA4"/>
    <mergeCell ref="GB1:GB4"/>
    <mergeCell ref="GC1:GC4"/>
    <mergeCell ref="GD1:GD4"/>
    <mergeCell ref="GE1:GE4"/>
    <mergeCell ref="GF1:GF4"/>
    <mergeCell ref="FO1:FO4"/>
    <mergeCell ref="FP1:FP4"/>
    <mergeCell ref="FQ1:FQ4"/>
    <mergeCell ref="FR1:FR4"/>
    <mergeCell ref="FS1:FS4"/>
    <mergeCell ref="FT1:FT4"/>
    <mergeCell ref="FU1:FU4"/>
    <mergeCell ref="FV1:FV4"/>
    <mergeCell ref="FW1:FW4"/>
    <mergeCell ref="FN1:FN4"/>
    <mergeCell ref="FI1:FI4"/>
    <mergeCell ref="FJ1:FJ4"/>
    <mergeCell ref="FK1:FK4"/>
    <mergeCell ref="FL1:FL4"/>
    <mergeCell ref="FM1:FM4"/>
    <mergeCell ref="FD1:FD4"/>
    <mergeCell ref="FE1:FE4"/>
    <mergeCell ref="FF1:FF4"/>
    <mergeCell ref="FG1:FG4"/>
    <mergeCell ref="FH1:FH4"/>
    <mergeCell ref="EY1:EY4"/>
    <mergeCell ref="EZ1:EZ4"/>
    <mergeCell ref="FA1:FA4"/>
    <mergeCell ref="FB1:FB4"/>
    <mergeCell ref="FC1:FC4"/>
    <mergeCell ref="ET1:ET4"/>
    <mergeCell ref="EU1:EU4"/>
    <mergeCell ref="EV1:EV4"/>
    <mergeCell ref="EW1:EW4"/>
    <mergeCell ref="EX1:EX4"/>
    <mergeCell ref="EO1:EO4"/>
    <mergeCell ref="EP1:EP4"/>
    <mergeCell ref="EQ1:EQ4"/>
    <mergeCell ref="ER1:ER4"/>
    <mergeCell ref="ES1:ES4"/>
    <mergeCell ref="EJ1:EJ4"/>
    <mergeCell ref="EK1:EK4"/>
    <mergeCell ref="EL1:EL4"/>
    <mergeCell ref="EM1:EM4"/>
    <mergeCell ref="EN1:EN4"/>
    <mergeCell ref="EE1:EE4"/>
    <mergeCell ref="EF1:EF4"/>
    <mergeCell ref="EG1:EG4"/>
    <mergeCell ref="EH1:EH4"/>
    <mergeCell ref="EI1:EI4"/>
    <mergeCell ref="DZ1:DZ4"/>
    <mergeCell ref="EA1:EA4"/>
    <mergeCell ref="EB1:EB4"/>
    <mergeCell ref="EC1:EC4"/>
    <mergeCell ref="ED1:ED4"/>
    <mergeCell ref="DU1:DU4"/>
    <mergeCell ref="DV1:DV4"/>
    <mergeCell ref="DW1:DW4"/>
    <mergeCell ref="DX1:DX4"/>
    <mergeCell ref="DY1:DY4"/>
    <mergeCell ref="DP1:DP4"/>
    <mergeCell ref="DQ1:DQ4"/>
    <mergeCell ref="DR1:DR4"/>
    <mergeCell ref="DS1:DS4"/>
    <mergeCell ref="DT1:DT4"/>
    <mergeCell ref="DK1:DK4"/>
    <mergeCell ref="DL1:DL4"/>
    <mergeCell ref="DM1:DM4"/>
    <mergeCell ref="DN1:DN4"/>
    <mergeCell ref="DO1:DO4"/>
    <mergeCell ref="DF1:DF4"/>
    <mergeCell ref="DG1:DG4"/>
    <mergeCell ref="DH1:DH4"/>
    <mergeCell ref="DI1:DI4"/>
    <mergeCell ref="DJ1:DJ4"/>
    <mergeCell ref="DA1:DA4"/>
    <mergeCell ref="DB1:DB4"/>
    <mergeCell ref="DC1:DC4"/>
    <mergeCell ref="DD1:DD4"/>
    <mergeCell ref="DE1:DE4"/>
    <mergeCell ref="CV1:CV4"/>
    <mergeCell ref="CW1:CW4"/>
    <mergeCell ref="CX1:CX4"/>
    <mergeCell ref="CY1:CY4"/>
    <mergeCell ref="CZ1:CZ4"/>
    <mergeCell ref="CQ1:CQ4"/>
    <mergeCell ref="CR1:CR4"/>
    <mergeCell ref="CS1:CS4"/>
    <mergeCell ref="CT1:CT4"/>
    <mergeCell ref="CU1:CU4"/>
    <mergeCell ref="CL1:CL4"/>
    <mergeCell ref="CM1:CM4"/>
    <mergeCell ref="CN1:CN4"/>
    <mergeCell ref="CO1:CO4"/>
    <mergeCell ref="CP1:CP4"/>
    <mergeCell ref="BX1:BX4"/>
    <mergeCell ref="BY1:BY4"/>
    <mergeCell ref="BZ1:BZ4"/>
    <mergeCell ref="CA1:CA4"/>
    <mergeCell ref="CB1:CB4"/>
    <mergeCell ref="CK1:CK4"/>
    <mergeCell ref="CH1:CH4"/>
    <mergeCell ref="CI1:CI4"/>
    <mergeCell ref="CJ1:CJ4"/>
    <mergeCell ref="CC1:CC4"/>
    <mergeCell ref="CD1:CD4"/>
    <mergeCell ref="CE1:CE4"/>
    <mergeCell ref="CF1:CF4"/>
    <mergeCell ref="CG1:CG4"/>
    <mergeCell ref="BT1:BT4"/>
    <mergeCell ref="BU1:BU4"/>
    <mergeCell ref="BV1:BV4"/>
    <mergeCell ref="BW1:BW4"/>
    <mergeCell ref="BN1:BN4"/>
    <mergeCell ref="BO1:BO4"/>
    <mergeCell ref="BP1:BP4"/>
    <mergeCell ref="BQ1:BQ4"/>
    <mergeCell ref="BR1:BR4"/>
    <mergeCell ref="BS1:BS4"/>
    <mergeCell ref="BI1:BI4"/>
    <mergeCell ref="BJ1:BJ4"/>
    <mergeCell ref="BK1:BK4"/>
    <mergeCell ref="BL1:BL4"/>
    <mergeCell ref="BM1:BM4"/>
    <mergeCell ref="BD1:BD4"/>
    <mergeCell ref="BE1:BE4"/>
    <mergeCell ref="BF1:BF4"/>
    <mergeCell ref="BG1:BG4"/>
    <mergeCell ref="BH1:BH4"/>
    <mergeCell ref="AY1:AY4"/>
    <mergeCell ref="AZ1:AZ4"/>
    <mergeCell ref="BA1:BA4"/>
    <mergeCell ref="BB1:BB4"/>
    <mergeCell ref="BC1:BC4"/>
    <mergeCell ref="AV1:AV4"/>
    <mergeCell ref="AW1:AW4"/>
    <mergeCell ref="AX1:AX4"/>
    <mergeCell ref="I1:I4"/>
    <mergeCell ref="AG1:AG4"/>
    <mergeCell ref="V1:V4"/>
    <mergeCell ref="W1:W4"/>
    <mergeCell ref="X1:X4"/>
    <mergeCell ref="Y1:Y4"/>
    <mergeCell ref="Z1:Z4"/>
    <mergeCell ref="AA1:AA4"/>
    <mergeCell ref="AB1:AB4"/>
    <mergeCell ref="AC1:AC4"/>
    <mergeCell ref="AD1:AD4"/>
    <mergeCell ref="AE1:AE4"/>
    <mergeCell ref="AF1:AF4"/>
    <mergeCell ref="AT1:AT4"/>
    <mergeCell ref="AU1:AU4"/>
    <mergeCell ref="AN1:AN4"/>
    <mergeCell ref="G1:G4"/>
    <mergeCell ref="H1:H4"/>
    <mergeCell ref="U1:U4"/>
    <mergeCell ref="J1:J4"/>
    <mergeCell ref="K1:K4"/>
    <mergeCell ref="L1:L4"/>
    <mergeCell ref="M1:M4"/>
    <mergeCell ref="N1:N4"/>
    <mergeCell ref="D1:D4"/>
    <mergeCell ref="T1:T4"/>
    <mergeCell ref="AO1:AO4"/>
    <mergeCell ref="AP1:AP4"/>
    <mergeCell ref="AQ1:AQ4"/>
    <mergeCell ref="AR1:AR4"/>
    <mergeCell ref="AS1:AS4"/>
    <mergeCell ref="AM1:AM4"/>
    <mergeCell ref="A7:B7"/>
    <mergeCell ref="A8:B8"/>
    <mergeCell ref="A1:B2"/>
    <mergeCell ref="A3:B3"/>
    <mergeCell ref="A4:B5"/>
    <mergeCell ref="AJ1:AJ4"/>
    <mergeCell ref="AH1:AH4"/>
    <mergeCell ref="AI1:AI4"/>
    <mergeCell ref="AK1:AK4"/>
    <mergeCell ref="AL1:AL4"/>
    <mergeCell ref="O1:O4"/>
    <mergeCell ref="P1:P4"/>
    <mergeCell ref="Q1:Q4"/>
    <mergeCell ref="R1:R4"/>
    <mergeCell ref="S1:S4"/>
    <mergeCell ref="C1:C4"/>
    <mergeCell ref="E1:E4"/>
    <mergeCell ref="F1:F4"/>
    <mergeCell ref="A6:B6"/>
    <mergeCell ref="C6:D6"/>
    <mergeCell ref="E6:G6"/>
    <mergeCell ref="J6:K6"/>
    <mergeCell ref="L6:N6"/>
    <mergeCell ref="Q6:R6"/>
    <mergeCell ref="S6:U6"/>
    <mergeCell ref="X6:Y6"/>
    <mergeCell ref="Z6:AB6"/>
    <mergeCell ref="AE6:AF6"/>
    <mergeCell ref="AG6:AI6"/>
    <mergeCell ref="AL6:AM6"/>
    <mergeCell ref="AN6:AP6"/>
    <mergeCell ref="AS6:AT6"/>
    <mergeCell ref="AU6:AW6"/>
    <mergeCell ref="AZ6:BA6"/>
    <mergeCell ref="BB6:BD6"/>
    <mergeCell ref="BG6:BH6"/>
    <mergeCell ref="BI6:BK6"/>
    <mergeCell ref="BN6:BO6"/>
    <mergeCell ref="BP6:BR6"/>
    <mergeCell ref="BU6:BV6"/>
    <mergeCell ref="BW6:BY6"/>
    <mergeCell ref="CB6:CC6"/>
    <mergeCell ref="CD6:CF6"/>
    <mergeCell ref="CI6:CJ6"/>
    <mergeCell ref="CK6:CM6"/>
    <mergeCell ref="CP6:CQ6"/>
    <mergeCell ref="CR6:CT6"/>
    <mergeCell ref="CW6:CX6"/>
    <mergeCell ref="CY6:DA6"/>
    <mergeCell ref="DD6:DE6"/>
    <mergeCell ref="DF6:DH6"/>
    <mergeCell ref="DK6:DL6"/>
    <mergeCell ref="DM6:DO6"/>
    <mergeCell ref="DR6:DS6"/>
    <mergeCell ref="DT6:DV6"/>
    <mergeCell ref="DY6:DZ6"/>
    <mergeCell ref="EA6:EC6"/>
    <mergeCell ref="EF6:EG6"/>
    <mergeCell ref="EH6:EJ6"/>
    <mergeCell ref="EM6:EN6"/>
    <mergeCell ref="EO6:EQ6"/>
    <mergeCell ref="ET6:EU6"/>
    <mergeCell ref="EV6:EX6"/>
    <mergeCell ref="FA6:FB6"/>
    <mergeCell ref="FC6:FE6"/>
    <mergeCell ref="FH6:FI6"/>
    <mergeCell ref="FJ6:FL6"/>
    <mergeCell ref="FO6:FP6"/>
    <mergeCell ref="FQ6:FS6"/>
    <mergeCell ref="FV6:FW6"/>
    <mergeCell ref="FX6:FZ6"/>
    <mergeCell ref="GC6:GD6"/>
    <mergeCell ref="GE6:GG6"/>
    <mergeCell ref="GJ6:GK6"/>
    <mergeCell ref="GL6:GN6"/>
    <mergeCell ref="GQ6:GR6"/>
    <mergeCell ref="GS6:GU6"/>
    <mergeCell ref="GX6:GY6"/>
    <mergeCell ref="GZ6:HB6"/>
    <mergeCell ref="HE6:HF6"/>
    <mergeCell ref="HG6:HI6"/>
    <mergeCell ref="HL6:HM6"/>
    <mergeCell ref="HN6:HP6"/>
    <mergeCell ref="HS6:HT6"/>
    <mergeCell ref="HU6:HW6"/>
    <mergeCell ref="HZ6:IA6"/>
    <mergeCell ref="IB6:ID6"/>
    <mergeCell ref="IG6:IH6"/>
    <mergeCell ref="II6:IK6"/>
    <mergeCell ref="IN6:IO6"/>
    <mergeCell ref="JW6:JX6"/>
    <mergeCell ref="JY6:KA6"/>
    <mergeCell ref="KD6:KE6"/>
    <mergeCell ref="KF6:KH6"/>
    <mergeCell ref="KK6:KL6"/>
    <mergeCell ref="KM6:KO6"/>
    <mergeCell ref="KR6:KS6"/>
    <mergeCell ref="KT6:KV6"/>
    <mergeCell ref="IP6:IR6"/>
    <mergeCell ref="IU6:IV6"/>
    <mergeCell ref="IW6:IY6"/>
    <mergeCell ref="JB6:JC6"/>
    <mergeCell ref="JD6:JF6"/>
    <mergeCell ref="JI6:JJ6"/>
    <mergeCell ref="JK6:JM6"/>
    <mergeCell ref="JP6:JQ6"/>
    <mergeCell ref="JR6:JT6"/>
  </mergeCells>
  <phoneticPr fontId="0" type="noConversion"/>
  <printOptions horizontalCentered="1" verticalCentered="1" gridLines="1"/>
  <pageMargins left="0.19685039370078741" right="0.19685039370078741" top="0.59055118110236227" bottom="0.19685039370078741" header="0.47244094488188981" footer="0.19685039370078741"/>
  <pageSetup paperSize="9" scale="29" orientation="landscape" r:id="rId1"/>
  <headerFooter alignWithMargins="0"/>
  <colBreaks count="1" manualBreakCount="1">
    <brk id="170" max="3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G38"/>
  <sheetViews>
    <sheetView view="pageBreakPreview" zoomScale="85" zoomScaleNormal="70" zoomScaleSheetLayoutView="85" zoomScalePageLayoutView="115" workbookViewId="0">
      <selection activeCell="O18" sqref="O18"/>
    </sheetView>
  </sheetViews>
  <sheetFormatPr baseColWidth="10" defaultColWidth="11.5703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5703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>
        <f>IF(F2="-","-",IF(F2&gt;=$W$8,1,(IF(F2&gt;$T$10,1.5,(IF(F2&gt;=$W$10,2,(IF(F2&gt;$T$12,2.5,(IF(F2&gt;=$W$12,3,(IF(F2&gt;$T$14,3.5,(IF(F2&gt;=$W$14,4,(IF(F2&gt;$T$16,4.5,5))))))))))))))))</f>
        <v>3.5</v>
      </c>
      <c r="D2" s="26">
        <f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50</v>
      </c>
      <c r="F2" s="28">
        <f>IF(AND(G2="",H2="",I2="",J2="",K2="",L2="",M2="",N2="",O2="",P2="",Q2="",R2=""),"-",SUM(G2:R2))</f>
        <v>30</v>
      </c>
      <c r="G2" s="194">
        <v>4</v>
      </c>
      <c r="H2" s="195">
        <v>3</v>
      </c>
      <c r="I2" s="195">
        <v>7</v>
      </c>
      <c r="J2" s="195">
        <v>9</v>
      </c>
      <c r="K2" s="195">
        <v>7</v>
      </c>
      <c r="L2" s="195"/>
      <c r="M2" s="195"/>
      <c r="N2" s="195"/>
      <c r="O2" s="195"/>
      <c r="P2" s="228"/>
      <c r="Q2" s="228"/>
      <c r="R2" s="229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>
        <f t="shared" ref="C3:C27" si="0">IF(F3="-","-",IF(F3&gt;=$W$8,1,(IF(F3&gt;$T$10,1.5,(IF(F3&gt;=$W$10,2,(IF(F3&gt;$T$12,2.5,(IF(F3&gt;=$W$12,3,(IF(F3&gt;$T$14,3.5,(IF(F3&gt;=$W$14,4,(IF(F3&gt;$T$16,4.5,5))))))))))))))))</f>
        <v>3</v>
      </c>
      <c r="D3" s="26">
        <f t="shared" ref="D3:D27" si="1">IF(F3="-","-",IF(F3&gt;=$W$4,1,(IF(F3&gt;$T$6,1.5,(IF(F3&gt;=$W$6,2,(IF(F3&gt;$T$8,2.5,(IF(F3&gt;=$W$8,3,(IF(F3&gt;$T$10,3.5,(IF(F3&gt;=$W$10,4,(IF(F3&gt;$T$12,4.5,5))))))))))))))))</f>
        <v>5</v>
      </c>
      <c r="E3" s="27">
        <f t="shared" ref="E3:E27" si="2">IF($C$28=0,"-",ROUND((100/$C$28)*SUM(G3:S3),1))</f>
        <v>60</v>
      </c>
      <c r="F3" s="28">
        <f>IF(AND(G3="",H3="",I3="",J3="",K3="",L3="",M3="",N3="",O3="",P3="",Q3="",R3=""),"-",SUM(G3:R3))</f>
        <v>36</v>
      </c>
      <c r="G3" s="198">
        <v>8</v>
      </c>
      <c r="H3" s="199">
        <v>6</v>
      </c>
      <c r="I3" s="199">
        <v>12</v>
      </c>
      <c r="J3" s="199">
        <v>7</v>
      </c>
      <c r="K3" s="199">
        <v>3</v>
      </c>
      <c r="L3" s="199"/>
      <c r="M3" s="199"/>
      <c r="N3" s="199"/>
      <c r="O3" s="199"/>
      <c r="P3" s="230"/>
      <c r="Q3" s="230"/>
      <c r="R3" s="231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230"/>
      <c r="Q4" s="230"/>
      <c r="R4" s="231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230"/>
      <c r="Q5" s="230"/>
      <c r="R5" s="231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230"/>
      <c r="Q6" s="230"/>
      <c r="R6" s="231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230"/>
      <c r="Q7" s="230"/>
      <c r="R7" s="231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230"/>
      <c r="Q8" s="230"/>
      <c r="R8" s="231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230"/>
      <c r="Q9" s="230"/>
      <c r="R9" s="231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230"/>
      <c r="Q10" s="230"/>
      <c r="R10" s="231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230"/>
      <c r="Q11" s="230"/>
      <c r="R11" s="231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230"/>
      <c r="Q12" s="230"/>
      <c r="R12" s="231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230"/>
      <c r="Q13" s="230"/>
      <c r="R13" s="231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230"/>
      <c r="Q14" s="230"/>
      <c r="R14" s="231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230"/>
      <c r="Q15" s="230"/>
      <c r="R15" s="231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230"/>
      <c r="Q16" s="230"/>
      <c r="R16" s="231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230"/>
      <c r="Q17" s="230"/>
      <c r="R17" s="231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230"/>
      <c r="Q18" s="230"/>
      <c r="R18" s="231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230"/>
      <c r="Q19" s="230"/>
      <c r="R19" s="231"/>
      <c r="S19" s="32"/>
      <c r="T19" s="39"/>
      <c r="U19" s="39"/>
      <c r="V19" s="39"/>
      <c r="W19" s="567" t="s">
        <v>25</v>
      </c>
      <c r="X19" s="568"/>
      <c r="Y19" s="568"/>
      <c r="Z19" s="568"/>
      <c r="AA19" s="568"/>
      <c r="AB19" s="568"/>
      <c r="AC19" s="568"/>
      <c r="AD19" s="568"/>
      <c r="AE19" s="569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230"/>
      <c r="Q20" s="230"/>
      <c r="R20" s="231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230"/>
      <c r="Q21" s="230"/>
      <c r="R21" s="231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230"/>
      <c r="Q22" s="230"/>
      <c r="R22" s="231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230"/>
      <c r="Q23" s="230"/>
      <c r="R23" s="231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230"/>
      <c r="L24" s="230"/>
      <c r="M24" s="230"/>
      <c r="N24" s="230"/>
      <c r="O24" s="230"/>
      <c r="P24" s="230"/>
      <c r="Q24" s="230"/>
      <c r="R24" s="231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230"/>
      <c r="M25" s="230"/>
      <c r="N25" s="230"/>
      <c r="O25" s="230"/>
      <c r="P25" s="230"/>
      <c r="Q25" s="230"/>
      <c r="R25" s="231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230"/>
      <c r="M26" s="230"/>
      <c r="N26" s="230"/>
      <c r="O26" s="230"/>
      <c r="P26" s="230"/>
      <c r="Q26" s="230"/>
      <c r="R26" s="231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1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>
        <f t="shared" si="2"/>
        <v>0</v>
      </c>
      <c r="F27" s="28" t="str">
        <f t="shared" si="3"/>
        <v>-</v>
      </c>
      <c r="G27" s="235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2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1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2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58</v>
      </c>
      <c r="B35" s="533"/>
      <c r="C35" s="533"/>
      <c r="D35" s="530" t="s">
        <v>64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1</v>
      </c>
      <c r="AC35" s="47">
        <f>SUMPRODUCT(($C$2:$C$27=3.5)*(1))</f>
        <v>1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  <row r="38" spans="1:33">
      <c r="X38" s="56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47" priority="3" operator="equal">
      <formula>"N"</formula>
    </cfRule>
    <cfRule type="cellIs" dxfId="46" priority="4" operator="equal">
      <formula>"V"</formula>
    </cfRule>
  </conditionalFormatting>
  <conditionalFormatting sqref="B2:B27">
    <cfRule type="cellIs" dxfId="45" priority="1" operator="equal">
      <formula>"G"</formula>
    </cfRule>
    <cfRule type="cellIs" dxfId="44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O18" sqref="O18"/>
    </sheetView>
  </sheetViews>
  <sheetFormatPr baseColWidth="10" defaultColWidth="11.5703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5703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>
        <f>IF(F2="-","-",IF(F2&gt;=$W$8,1,(IF(F2&gt;$T$10,1.5,(IF(F2&gt;=$W$10,2,(IF(F2&gt;$T$12,2.5,(IF(F2&gt;=$W$12,3,(IF(F2&gt;$T$14,3.5,(IF(F2&gt;=$W$14,4,(IF(F2&gt;$T$16,4.5,5))))))))))))))))</f>
        <v>3</v>
      </c>
      <c r="D2" s="26">
        <f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51.7</v>
      </c>
      <c r="F2" s="28">
        <f>IF(AND(G2="",H2="",I2="",J2="",K2="",L2="",M2="",N2="",O2="",P2="",Q2="",R2=""),"-",SUM(G2:R2))</f>
        <v>31</v>
      </c>
      <c r="G2" s="194">
        <v>4</v>
      </c>
      <c r="H2" s="195">
        <v>3</v>
      </c>
      <c r="I2" s="195">
        <v>8</v>
      </c>
      <c r="J2" s="195">
        <v>9</v>
      </c>
      <c r="K2" s="195">
        <v>7</v>
      </c>
      <c r="L2" s="195"/>
      <c r="M2" s="195"/>
      <c r="N2" s="195"/>
      <c r="O2" s="195"/>
      <c r="P2" s="228"/>
      <c r="Q2" s="228"/>
      <c r="R2" s="229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>
        <f t="shared" ref="C3:C27" si="0">IF(F3="-","-",IF(F3&gt;=$W$8,1,(IF(F3&gt;$T$10,1.5,(IF(F3&gt;=$W$10,2,(IF(F3&gt;$T$12,2.5,(IF(F3&gt;=$W$12,3,(IF(F3&gt;$T$14,3.5,(IF(F3&gt;=$W$14,4,(IF(F3&gt;$T$16,4.5,5))))))))))))))))</f>
        <v>1</v>
      </c>
      <c r="D3" s="26">
        <f t="shared" ref="D3:D27" si="1">IF(F3="-","-",IF(F3&gt;=$W$4,1,(IF(F3&gt;$T$6,1.5,(IF(F3&gt;=$W$6,2,(IF(F3&gt;$T$8,2.5,(IF(F3&gt;=$W$8,3,(IF(F3&gt;$T$10,3.5,(IF(F3&gt;=$W$10,4,(IF(F3&gt;$T$12,4.5,5))))))))))))))))</f>
        <v>2</v>
      </c>
      <c r="E3" s="27">
        <f t="shared" ref="E3:E27" si="2">IF($C$28=0,"-",ROUND((100/$C$28)*SUM(G3:S3),1))</f>
        <v>83.3</v>
      </c>
      <c r="F3" s="28">
        <f>IF(AND(G3="",H3="",I3="",J3="",K3="",L3="",M3="",N3="",O3="",P3="",Q3="",R3=""),"-",SUM(G3:R3))</f>
        <v>50</v>
      </c>
      <c r="G3" s="198">
        <v>8</v>
      </c>
      <c r="H3" s="199">
        <v>12</v>
      </c>
      <c r="I3" s="199">
        <v>12</v>
      </c>
      <c r="J3" s="199">
        <v>10</v>
      </c>
      <c r="K3" s="199">
        <v>8</v>
      </c>
      <c r="L3" s="199"/>
      <c r="M3" s="199"/>
      <c r="N3" s="199"/>
      <c r="O3" s="199"/>
      <c r="P3" s="230"/>
      <c r="Q3" s="230"/>
      <c r="R3" s="231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230"/>
      <c r="Q4" s="230"/>
      <c r="R4" s="231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230"/>
      <c r="Q5" s="230"/>
      <c r="R5" s="231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230"/>
      <c r="Q6" s="230"/>
      <c r="R6" s="231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230"/>
      <c r="Q7" s="230"/>
      <c r="R7" s="231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230"/>
      <c r="Q8" s="230"/>
      <c r="R8" s="231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230"/>
      <c r="Q9" s="230"/>
      <c r="R9" s="231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230"/>
      <c r="Q10" s="230"/>
      <c r="R10" s="231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230"/>
      <c r="Q11" s="230"/>
      <c r="R11" s="231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230"/>
      <c r="Q12" s="230"/>
      <c r="R12" s="231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230"/>
      <c r="Q13" s="230"/>
      <c r="R13" s="231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230"/>
      <c r="Q14" s="230"/>
      <c r="R14" s="231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230"/>
      <c r="Q15" s="230"/>
      <c r="R15" s="231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230"/>
      <c r="Q16" s="230"/>
      <c r="R16" s="231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230"/>
      <c r="Q17" s="230"/>
      <c r="R17" s="231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230"/>
      <c r="Q18" s="230"/>
      <c r="R18" s="231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230"/>
      <c r="Q19" s="230"/>
      <c r="R19" s="231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230"/>
      <c r="Q20" s="230"/>
      <c r="R20" s="231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230"/>
      <c r="Q21" s="230"/>
      <c r="R21" s="231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230"/>
      <c r="Q22" s="230"/>
      <c r="R22" s="231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230"/>
      <c r="Q23" s="230"/>
      <c r="R23" s="231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230"/>
      <c r="N24" s="230"/>
      <c r="O24" s="230"/>
      <c r="P24" s="230"/>
      <c r="Q24" s="230"/>
      <c r="R24" s="231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230"/>
      <c r="N25" s="230"/>
      <c r="O25" s="230"/>
      <c r="P25" s="230"/>
      <c r="Q25" s="230"/>
      <c r="R25" s="231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>
        <f t="shared" si="2"/>
        <v>0</v>
      </c>
      <c r="F26" s="28" t="str">
        <f t="shared" si="3"/>
        <v>-</v>
      </c>
      <c r="G26" s="237"/>
      <c r="H26" s="230"/>
      <c r="I26" s="230"/>
      <c r="J26" s="230"/>
      <c r="K26" s="199"/>
      <c r="L26" s="199"/>
      <c r="M26" s="230"/>
      <c r="N26" s="230"/>
      <c r="O26" s="230"/>
      <c r="P26" s="230"/>
      <c r="Q26" s="230"/>
      <c r="R26" s="231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1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>
        <f t="shared" si="2"/>
        <v>0</v>
      </c>
      <c r="F27" s="28" t="str">
        <f t="shared" si="3"/>
        <v>-</v>
      </c>
      <c r="G27" s="235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2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1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1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1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60</v>
      </c>
      <c r="B35" s="533"/>
      <c r="C35" s="533"/>
      <c r="D35" s="547" t="s">
        <v>166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1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1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43" priority="3" operator="equal">
      <formula>"N"</formula>
    </cfRule>
    <cfRule type="cellIs" dxfId="42" priority="4" operator="equal">
      <formula>"V"</formula>
    </cfRule>
  </conditionalFormatting>
  <conditionalFormatting sqref="B2:B27">
    <cfRule type="cellIs" dxfId="41" priority="1" operator="equal">
      <formula>"G"</formula>
    </cfRule>
    <cfRule type="cellIs" dxfId="4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O18" sqref="O18"/>
    </sheetView>
  </sheetViews>
  <sheetFormatPr baseColWidth="10" defaultColWidth="11.5703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5703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>
        <f>IF(F2="-","-",IF(F2&gt;=$W$8,1,(IF(F2&gt;$T$10,1.5,(IF(F2&gt;=$W$10,2,(IF(F2&gt;$T$12,2.5,(IF(F2&gt;=$W$12,3,(IF(F2&gt;$T$14,3.5,(IF(F2&gt;=$W$14,4,(IF(F2&gt;$T$16,4.5,5))))))))))))))))</f>
        <v>4.5</v>
      </c>
      <c r="D2" s="26">
        <f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40.799999999999997</v>
      </c>
      <c r="F2" s="28">
        <f>IF(AND(G2="",H2="",I2="",J2="",K2="",L2="",M2="",N2="",O2="",P2="",Q2="",R2=""),"-",SUM(G2:R2))</f>
        <v>24.5</v>
      </c>
      <c r="G2" s="194">
        <v>4</v>
      </c>
      <c r="H2" s="195">
        <v>3</v>
      </c>
      <c r="I2" s="195">
        <v>1.5</v>
      </c>
      <c r="J2" s="195">
        <v>9</v>
      </c>
      <c r="K2" s="195">
        <v>7</v>
      </c>
      <c r="L2" s="195"/>
      <c r="M2" s="195"/>
      <c r="N2" s="195"/>
      <c r="O2" s="195"/>
      <c r="P2" s="228"/>
      <c r="Q2" s="228"/>
      <c r="R2" s="229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>
        <f t="shared" ref="C3:C27" si="0">IF(F3="-","-",IF(F3&gt;=$W$8,1,(IF(F3&gt;$T$10,1.5,(IF(F3&gt;=$W$10,2,(IF(F3&gt;$T$12,2.5,(IF(F3&gt;=$W$12,3,(IF(F3&gt;$T$14,3.5,(IF(F3&gt;=$W$14,4,(IF(F3&gt;$T$16,4.5,5))))))))))))))))</f>
        <v>1.5</v>
      </c>
      <c r="D3" s="26">
        <f t="shared" ref="D3:D27" si="1">IF(F3="-","-",IF(F3&gt;=$W$4,1,(IF(F3&gt;$T$6,1.5,(IF(F3&gt;=$W$6,2,(IF(F3&gt;$T$8,2.5,(IF(F3&gt;=$W$8,3,(IF(F3&gt;$T$10,3.5,(IF(F3&gt;=$W$10,4,(IF(F3&gt;$T$12,4.5,5))))))))))))))))</f>
        <v>3.5</v>
      </c>
      <c r="E3" s="27">
        <f t="shared" ref="E3:E27" si="2">IF($C$28=0,"-",ROUND((100/$C$28)*SUM(G3:S3),1))</f>
        <v>70.8</v>
      </c>
      <c r="F3" s="28">
        <f>IF(AND(G3="",H3="",I3="",J3="",K3="",L3="",M3="",N3="",O3="",P3="",Q3="",R3=""),"-",SUM(G3:R3))</f>
        <v>42.5</v>
      </c>
      <c r="G3" s="198">
        <v>8</v>
      </c>
      <c r="H3" s="199">
        <v>6</v>
      </c>
      <c r="I3" s="199">
        <v>15</v>
      </c>
      <c r="J3" s="199">
        <v>7</v>
      </c>
      <c r="K3" s="199">
        <v>6.5</v>
      </c>
      <c r="L3" s="199"/>
      <c r="M3" s="199"/>
      <c r="N3" s="199"/>
      <c r="O3" s="199"/>
      <c r="P3" s="230"/>
      <c r="Q3" s="230"/>
      <c r="R3" s="231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230"/>
      <c r="Q4" s="230"/>
      <c r="R4" s="231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230"/>
      <c r="Q5" s="230"/>
      <c r="R5" s="231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230"/>
      <c r="Q6" s="230"/>
      <c r="R6" s="231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230"/>
      <c r="Q7" s="230"/>
      <c r="R7" s="231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230"/>
      <c r="Q8" s="230"/>
      <c r="R8" s="231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230"/>
      <c r="Q9" s="230"/>
      <c r="R9" s="231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230"/>
      <c r="Q10" s="230"/>
      <c r="R10" s="231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230"/>
      <c r="Q11" s="230"/>
      <c r="R11" s="231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230"/>
      <c r="Q12" s="230"/>
      <c r="R12" s="231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230"/>
      <c r="Q13" s="230"/>
      <c r="R13" s="231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230"/>
      <c r="Q14" s="230"/>
      <c r="R14" s="231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230"/>
      <c r="Q15" s="230"/>
      <c r="R15" s="231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230"/>
      <c r="Q16" s="230"/>
      <c r="R16" s="231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230"/>
      <c r="Q17" s="230"/>
      <c r="R17" s="231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230"/>
      <c r="Q18" s="230"/>
      <c r="R18" s="231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230"/>
      <c r="Q19" s="230"/>
      <c r="R19" s="231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230"/>
      <c r="Q20" s="230"/>
      <c r="R20" s="231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230"/>
      <c r="Q21" s="230"/>
      <c r="R21" s="231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230"/>
      <c r="Q22" s="230"/>
      <c r="R22" s="231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230"/>
      <c r="Q23" s="230"/>
      <c r="R23" s="231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230"/>
      <c r="M24" s="230"/>
      <c r="N24" s="230"/>
      <c r="O24" s="230"/>
      <c r="P24" s="230"/>
      <c r="Q24" s="230"/>
      <c r="R24" s="231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230"/>
      <c r="M25" s="230"/>
      <c r="N25" s="230"/>
      <c r="O25" s="230"/>
      <c r="P25" s="230"/>
      <c r="Q25" s="230"/>
      <c r="R25" s="231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230"/>
      <c r="M26" s="230"/>
      <c r="N26" s="230"/>
      <c r="O26" s="230"/>
      <c r="P26" s="230"/>
      <c r="Q26" s="230"/>
      <c r="R26" s="231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1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>
        <f t="shared" si="2"/>
        <v>0</v>
      </c>
      <c r="F27" s="28" t="str">
        <f t="shared" si="3"/>
        <v>-</v>
      </c>
      <c r="G27" s="202"/>
      <c r="H27" s="203"/>
      <c r="I27" s="203"/>
      <c r="J27" s="203"/>
      <c r="K27" s="203"/>
      <c r="L27" s="236"/>
      <c r="M27" s="236"/>
      <c r="N27" s="236"/>
      <c r="O27" s="236"/>
      <c r="P27" s="236"/>
      <c r="Q27" s="236"/>
      <c r="R27" s="232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60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1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1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1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59</v>
      </c>
      <c r="B35" s="533"/>
      <c r="C35" s="533"/>
      <c r="D35" s="547" t="s">
        <v>167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1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1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39" priority="3" operator="equal">
      <formula>"N"</formula>
    </cfRule>
    <cfRule type="cellIs" dxfId="38" priority="4" operator="equal">
      <formula>"V"</formula>
    </cfRule>
  </conditionalFormatting>
  <conditionalFormatting sqref="B2:B27">
    <cfRule type="cellIs" dxfId="37" priority="1" operator="equal">
      <formula>"G"</formula>
    </cfRule>
    <cfRule type="cellIs" dxfId="36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topLeftCell="A2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318" t="s">
        <v>101</v>
      </c>
      <c r="D1" s="319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149</v>
      </c>
      <c r="C2" s="316">
        <f t="shared" ref="C2:C22" si="0">IF(F2="-","-",IF(F2&gt;=$W$8,1,(IF(F2&gt;$T$10,1.5,(IF(F2&gt;=$W$10,2,(IF(F2&gt;$T$12,2.5,(IF(F2&gt;=$W$12,3,(IF(F2&gt;$T$14,3.5,(IF(F2&gt;=$W$14,4,(IF(F2&gt;$T$16,4.5,5))))))))))))))))</f>
        <v>4</v>
      </c>
      <c r="D2" s="317">
        <f t="shared" ref="D2:D22" si="1"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48.3</v>
      </c>
      <c r="F2" s="28">
        <f>IF(AND(G2="",H2="",I2="",J2="",K2="",L2="",M2="",N2="",O2="",P2="",Q2="",R2=""),"-",SUM(G2:R2))</f>
        <v>29</v>
      </c>
      <c r="G2" s="194">
        <v>5</v>
      </c>
      <c r="H2" s="195">
        <v>5</v>
      </c>
      <c r="I2" s="195">
        <v>5</v>
      </c>
      <c r="J2" s="195">
        <v>8</v>
      </c>
      <c r="K2" s="195">
        <v>6</v>
      </c>
      <c r="L2" s="195"/>
      <c r="M2" s="195"/>
      <c r="N2" s="195"/>
      <c r="O2" s="195"/>
      <c r="P2" s="228"/>
      <c r="Q2" s="228"/>
      <c r="R2" s="229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86</v>
      </c>
      <c r="C3" s="316">
        <f t="shared" si="0"/>
        <v>1</v>
      </c>
      <c r="D3" s="317">
        <f t="shared" si="1"/>
        <v>3</v>
      </c>
      <c r="E3" s="27">
        <f t="shared" ref="E3:E27" si="2">IF($C$28=0,"-",ROUND((100/$C$28)*SUM(G3:S3),1))</f>
        <v>71.7</v>
      </c>
      <c r="F3" s="28">
        <f>IF(AND(G3="",H3="",I3="",J3="",K3="",L3="",M3="",N3="",O3="",P3="",Q3="",R3=""),"-",SUM(G3:R3))</f>
        <v>43</v>
      </c>
      <c r="G3" s="198">
        <v>12</v>
      </c>
      <c r="H3" s="199">
        <v>6</v>
      </c>
      <c r="I3" s="199">
        <v>10</v>
      </c>
      <c r="J3" s="199">
        <v>8</v>
      </c>
      <c r="K3" s="199">
        <v>7</v>
      </c>
      <c r="L3" s="199"/>
      <c r="M3" s="199"/>
      <c r="N3" s="199"/>
      <c r="O3" s="199"/>
      <c r="P3" s="230"/>
      <c r="Q3" s="230"/>
      <c r="R3" s="231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316" t="str">
        <f t="shared" si="0"/>
        <v>-</v>
      </c>
      <c r="D4" s="317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230"/>
      <c r="Q4" s="230"/>
      <c r="R4" s="231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316" t="str">
        <f t="shared" si="0"/>
        <v>-</v>
      </c>
      <c r="D5" s="317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230"/>
      <c r="Q5" s="230"/>
      <c r="R5" s="231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316" t="str">
        <f t="shared" si="0"/>
        <v>-</v>
      </c>
      <c r="D6" s="317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230"/>
      <c r="Q6" s="230"/>
      <c r="R6" s="231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316" t="str">
        <f t="shared" si="0"/>
        <v>-</v>
      </c>
      <c r="D7" s="317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230"/>
      <c r="Q7" s="230"/>
      <c r="R7" s="231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316" t="str">
        <f t="shared" si="0"/>
        <v>-</v>
      </c>
      <c r="D8" s="317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230"/>
      <c r="Q8" s="230"/>
      <c r="R8" s="231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316" t="str">
        <f t="shared" si="0"/>
        <v>-</v>
      </c>
      <c r="D9" s="317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230"/>
      <c r="Q9" s="230"/>
      <c r="R9" s="231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316" t="str">
        <f t="shared" si="0"/>
        <v>-</v>
      </c>
      <c r="D10" s="317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230"/>
      <c r="Q10" s="230"/>
      <c r="R10" s="231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316" t="str">
        <f t="shared" si="0"/>
        <v>-</v>
      </c>
      <c r="D11" s="317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230"/>
      <c r="Q11" s="230"/>
      <c r="R11" s="231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316" t="str">
        <f t="shared" si="0"/>
        <v>-</v>
      </c>
      <c r="D12" s="317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230"/>
      <c r="Q12" s="230"/>
      <c r="R12" s="231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316" t="str">
        <f t="shared" si="0"/>
        <v>-</v>
      </c>
      <c r="D13" s="317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230"/>
      <c r="Q13" s="230"/>
      <c r="R13" s="231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316" t="str">
        <f t="shared" si="0"/>
        <v>-</v>
      </c>
      <c r="D14" s="317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230"/>
      <c r="Q14" s="230"/>
      <c r="R14" s="231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316" t="str">
        <f t="shared" si="0"/>
        <v>-</v>
      </c>
      <c r="D15" s="317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230"/>
      <c r="Q15" s="230"/>
      <c r="R15" s="231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316" t="str">
        <f t="shared" si="0"/>
        <v>-</v>
      </c>
      <c r="D16" s="317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230"/>
      <c r="Q16" s="230"/>
      <c r="R16" s="231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316" t="str">
        <f t="shared" si="0"/>
        <v>-</v>
      </c>
      <c r="D17" s="317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230"/>
      <c r="Q17" s="230"/>
      <c r="R17" s="231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316" t="str">
        <f t="shared" si="0"/>
        <v>-</v>
      </c>
      <c r="D18" s="317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230"/>
      <c r="Q18" s="230"/>
      <c r="R18" s="231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316" t="str">
        <f t="shared" si="0"/>
        <v>-</v>
      </c>
      <c r="D19" s="317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230"/>
      <c r="Q19" s="230"/>
      <c r="R19" s="231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316" t="str">
        <f t="shared" si="0"/>
        <v>-</v>
      </c>
      <c r="D20" s="317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230"/>
      <c r="Q20" s="230"/>
      <c r="R20" s="231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316" t="str">
        <f t="shared" si="0"/>
        <v>-</v>
      </c>
      <c r="D21" s="317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230"/>
      <c r="Q21" s="230"/>
      <c r="R21" s="231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316" t="str">
        <f t="shared" si="0"/>
        <v>-</v>
      </c>
      <c r="D22" s="317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230"/>
      <c r="Q22" s="230"/>
      <c r="R22" s="231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316" t="str">
        <f>IF(F23="-","-",IF(F23&gt;=$W$8,1,(IF(F23&gt;$T$10,1.5,(IF(F23&gt;=$W$10,2,(IF(F23&gt;$T$12,2.5,(IF(F23&gt;=$W$12,3,(IF(F23&gt;$T$14,3.5,(IF(F23&gt;=$W$14,4,(IF(F23&gt;$T$16,4.5,5))))))))))))))))</f>
        <v>-</v>
      </c>
      <c r="D23" s="317" t="str">
        <f>IF(F23="-","-",IF(F23&gt;=$W$4,1,(IF(F23&gt;$T$6,1.5,(IF(F23&gt;=$W$6,2,(IF(F23&gt;$T$8,2.5,(IF(F23&gt;=$W$8,3,(IF(F23&gt;$T$10,3.5,(IF(F23&gt;=$W$10,4,(IF(F23&gt;$T$12,4.5,5))))))))))))))))</f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230"/>
      <c r="Q23" s="230"/>
      <c r="R23" s="231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38"/>
    </row>
    <row r="24" spans="1:33" ht="14.65" customHeight="1" thickBot="1">
      <c r="A24" s="29" t="str">
        <f>Kalender!B31</f>
        <v>y</v>
      </c>
      <c r="B24" s="211"/>
      <c r="C24" s="316" t="str">
        <f>IF(F24="-","-",IF(F24&gt;=$W$8,1,(IF(F24&gt;$T$10,1.5,(IF(F24&gt;=$W$10,2,(IF(F24&gt;$T$12,2.5,(IF(F24&gt;=$W$12,3,(IF(F24&gt;$T$14,3.5,(IF(F24&gt;=$W$14,4,(IF(F24&gt;$T$16,4.5,5))))))))))))))))</f>
        <v>-</v>
      </c>
      <c r="D24" s="317" t="str">
        <f>IF(F24="-","-",IF(F24&gt;=$W$4,1,(IF(F24&gt;$T$6,1.5,(IF(F24&gt;=$W$6,2,(IF(F24&gt;$T$8,2.5,(IF(F24&gt;=$W$8,3,(IF(F24&gt;$T$10,3.5,(IF(F24&gt;=$W$10,4,(IF(F24&gt;$T$12,4.5,5))))))))))))))))</f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230"/>
      <c r="R24" s="231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316" t="str">
        <f>IF(F25="-","-",IF(F25&gt;=$W$8,1,(IF(F25&gt;$T$10,1.5,(IF(F25&gt;=$W$10,2,(IF(F25&gt;$T$12,2.5,(IF(F25&gt;=$W$12,3,(IF(F25&gt;$T$14,3.5,(IF(F25&gt;=$W$14,4,(IF(F25&gt;$T$16,4.5,5))))))))))))))))</f>
        <v>-</v>
      </c>
      <c r="D25" s="317" t="str">
        <f>IF(F25="-","-",IF(F25&gt;=$W$4,1,(IF(F25&gt;$T$6,1.5,(IF(F25&gt;=$W$6,2,(IF(F25&gt;$T$8,2.5,(IF(F25&gt;=$W$8,3,(IF(F25&gt;$T$10,3.5,(IF(F25&gt;=$W$10,4,(IF(F25&gt;$T$12,4.5,5))))))))))))))))</f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31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316" t="str">
        <f>IF(F26="-","-",IF(F26&gt;=$W$8,1,(IF(F26&gt;$T$10,1.5,(IF(F26&gt;=$W$10,2,(IF(F26&gt;$T$12,2.5,(IF(F26&gt;=$W$12,3,(IF(F26&gt;$T$14,3.5,(IF(F26&gt;=$W$14,4,(IF(F26&gt;$T$16,4.5,5))))))))))))))))</f>
        <v>-</v>
      </c>
      <c r="D26" s="317" t="str">
        <f>IF(F26="-","-",IF(F26&gt;=$W$4,1,(IF(F26&gt;$T$6,1.5,(IF(F26&gt;=$W$6,2,(IF(F26&gt;$T$8,2.5,(IF(F26&gt;=$W$8,3,(IF(F26&gt;$T$10,3.5,(IF(F26&gt;=$W$10,4,(IF(F26&gt;$T$12,4.5,5))))))))))))))))</f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31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1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316" t="str">
        <f>IF(F27="-","-",IF(F27&gt;=$W$8,1,(IF(F27&gt;$T$10,1.5,(IF(F27&gt;=$W$10,2,(IF(F27&gt;$T$12,2.5,(IF(F27&gt;=$W$12,3,(IF(F27&gt;$T$14,3.5,(IF(F27&gt;=$W$14,4,(IF(F27&gt;$T$16,4.5,5))))))))))))))))</f>
        <v>-</v>
      </c>
      <c r="D27" s="317" t="str">
        <f>IF(F27="-","-",IF(F27&gt;=$W$4,1,(IF(F27&gt;$T$6,1.5,(IF(F27&gt;=$W$6,2,(IF(F27&gt;$T$8,2.5,(IF(F27&gt;=$W$8,3,(IF(F27&gt;$T$10,3.5,(IF(F27&gt;=$W$10,4,(IF(F27&gt;$T$12,4.5,5))))))))))))))))</f>
        <v>-</v>
      </c>
      <c r="E27" s="27">
        <f t="shared" si="2"/>
        <v>0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32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166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166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1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1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1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43" t="s">
        <v>1</v>
      </c>
      <c r="B35" s="544"/>
      <c r="C35" s="544"/>
      <c r="D35" s="547" t="s">
        <v>73</v>
      </c>
      <c r="E35" s="547"/>
      <c r="F35" s="214" t="s">
        <v>88</v>
      </c>
      <c r="G35" s="218" t="s">
        <v>149</v>
      </c>
      <c r="H35" s="219" t="s">
        <v>86</v>
      </c>
      <c r="I35" s="219" t="s">
        <v>149</v>
      </c>
      <c r="J35" s="219" t="s">
        <v>149</v>
      </c>
      <c r="K35" s="219" t="s">
        <v>86</v>
      </c>
      <c r="L35" s="219" t="s">
        <v>2</v>
      </c>
      <c r="M35" s="219" t="s">
        <v>2</v>
      </c>
      <c r="N35" s="219" t="s">
        <v>2</v>
      </c>
      <c r="O35" s="219" t="s">
        <v>2</v>
      </c>
      <c r="P35" s="219" t="s">
        <v>2</v>
      </c>
      <c r="Q35" s="219" t="s">
        <v>2</v>
      </c>
      <c r="R35" s="219" t="s">
        <v>2</v>
      </c>
      <c r="S35" s="49"/>
      <c r="T35" s="510"/>
      <c r="U35" s="511"/>
      <c r="V35" s="511"/>
      <c r="W35" s="512"/>
      <c r="X35" s="46">
        <f>SUMPRODUCT(($C$2:$C$27=1)*(1))</f>
        <v>1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1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45"/>
      <c r="B36" s="546"/>
      <c r="C36" s="546"/>
      <c r="D36" s="548"/>
      <c r="E36" s="548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D35:E36"/>
    <mergeCell ref="G29:G34"/>
    <mergeCell ref="H29:H34"/>
    <mergeCell ref="I29:I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J29:J34"/>
    <mergeCell ref="T34:W35"/>
    <mergeCell ref="K29:K34"/>
    <mergeCell ref="L29:L34"/>
    <mergeCell ref="R29:R34"/>
    <mergeCell ref="M29:M34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T10:U11"/>
    <mergeCell ref="V10:V11"/>
    <mergeCell ref="W10:X11"/>
    <mergeCell ref="Y10:Z11"/>
    <mergeCell ref="AA10:AA11"/>
    <mergeCell ref="AB10:AC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  <mergeCell ref="G1:R1"/>
    <mergeCell ref="S1:AG1"/>
    <mergeCell ref="T3:X3"/>
    <mergeCell ref="Y3:AC3"/>
    <mergeCell ref="AD3:AF3"/>
  </mergeCells>
  <conditionalFormatting sqref="B2:B27">
    <cfRule type="cellIs" dxfId="35" priority="3" operator="equal">
      <formula>"N"</formula>
    </cfRule>
    <cfRule type="cellIs" dxfId="34" priority="4" operator="equal">
      <formula>"V"</formula>
    </cfRule>
  </conditionalFormatting>
  <conditionalFormatting sqref="B2:B3">
    <cfRule type="cellIs" dxfId="33" priority="1" operator="equal">
      <formula>"G"</formula>
    </cfRule>
    <cfRule type="cellIs" dxfId="32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44"/>
  <sheetViews>
    <sheetView view="pageBreakPreview" zoomScale="85" zoomScaleNormal="55" zoomScaleSheetLayoutView="85" workbookViewId="0">
      <selection activeCell="T7" sqref="T7"/>
    </sheetView>
  </sheetViews>
  <sheetFormatPr baseColWidth="10" defaultColWidth="11.5703125" defaultRowHeight="12.75"/>
  <cols>
    <col min="1" max="19" width="4.7109375" style="1" customWidth="1"/>
    <col min="20" max="16384" width="11.5703125" style="1"/>
  </cols>
  <sheetData>
    <row r="1" spans="1:19" ht="24.95" customHeight="1" thickBot="1">
      <c r="A1" s="623" t="s">
        <v>205</v>
      </c>
      <c r="B1" s="624"/>
      <c r="C1" s="624"/>
      <c r="D1" s="624"/>
      <c r="E1" s="624"/>
      <c r="F1" s="624"/>
      <c r="G1" s="624"/>
      <c r="H1" s="624"/>
      <c r="I1" s="625"/>
      <c r="J1" s="626" t="s">
        <v>27</v>
      </c>
      <c r="K1" s="627"/>
      <c r="L1" s="627"/>
      <c r="M1" s="627"/>
      <c r="N1" s="627"/>
      <c r="O1" s="627"/>
      <c r="P1" s="627"/>
      <c r="Q1" s="627"/>
      <c r="R1" s="627"/>
      <c r="S1" s="628"/>
    </row>
    <row r="2" spans="1:19" ht="24.95" customHeight="1">
      <c r="A2" s="629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</row>
    <row r="3" spans="1:19" ht="20.100000000000001" customHeight="1">
      <c r="A3" s="684" t="s">
        <v>28</v>
      </c>
      <c r="B3" s="685"/>
      <c r="C3" s="686" t="s">
        <v>37</v>
      </c>
      <c r="D3" s="687"/>
      <c r="E3" s="687"/>
      <c r="F3" s="687"/>
      <c r="G3" s="687"/>
      <c r="H3" s="687"/>
      <c r="I3" s="687"/>
      <c r="J3" s="687"/>
      <c r="K3" s="688"/>
      <c r="L3" s="635"/>
      <c r="M3" s="689" t="s">
        <v>29</v>
      </c>
      <c r="N3" s="690"/>
      <c r="O3" s="638"/>
      <c r="P3" s="689" t="s">
        <v>30</v>
      </c>
      <c r="Q3" s="690"/>
      <c r="R3" s="639"/>
      <c r="S3" s="639"/>
    </row>
    <row r="4" spans="1:19" ht="9.9499999999999993" customHeight="1">
      <c r="A4" s="640"/>
      <c r="B4" s="640"/>
      <c r="C4" s="640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2"/>
      <c r="Q4" s="642"/>
      <c r="R4" s="643"/>
      <c r="S4" s="643"/>
    </row>
    <row r="5" spans="1:19" ht="20.100000000000001" customHeight="1">
      <c r="A5" s="691">
        <f>'2.SA'!G36</f>
        <v>1</v>
      </c>
      <c r="B5" s="692" t="str">
        <f>'2.SA'!G35</f>
        <v>G</v>
      </c>
      <c r="C5" s="693" t="str">
        <f>'2.SA'!G$29</f>
        <v>-</v>
      </c>
      <c r="D5" s="694"/>
      <c r="E5" s="694"/>
      <c r="F5" s="694"/>
      <c r="G5" s="694"/>
      <c r="H5" s="694"/>
      <c r="I5" s="694"/>
      <c r="J5" s="694"/>
      <c r="K5" s="695"/>
      <c r="L5" s="649"/>
      <c r="M5" s="579"/>
      <c r="N5" s="580"/>
      <c r="O5" s="650"/>
      <c r="P5" s="579">
        <f>IF('2.SA'!G$28="","-",'2.SA'!G$28)</f>
        <v>10</v>
      </c>
      <c r="Q5" s="580"/>
      <c r="R5" s="643"/>
      <c r="S5" s="643"/>
    </row>
    <row r="6" spans="1:19" ht="9.9499999999999993" customHeight="1">
      <c r="A6" s="640"/>
      <c r="B6" s="640"/>
      <c r="C6" s="696"/>
      <c r="D6" s="697"/>
      <c r="E6" s="697"/>
      <c r="F6" s="697"/>
      <c r="G6" s="697"/>
      <c r="H6" s="697"/>
      <c r="I6" s="697"/>
      <c r="J6" s="697"/>
      <c r="K6" s="697"/>
      <c r="L6" s="641"/>
      <c r="M6" s="641"/>
      <c r="N6" s="641"/>
      <c r="O6" s="641"/>
      <c r="P6" s="642"/>
      <c r="Q6" s="642"/>
      <c r="R6" s="643"/>
      <c r="S6" s="643"/>
    </row>
    <row r="7" spans="1:19" ht="20.100000000000001" customHeight="1">
      <c r="A7" s="691">
        <f>'2.SA'!H36</f>
        <v>2</v>
      </c>
      <c r="B7" s="692" t="str">
        <f>'2.SA'!H35</f>
        <v>V</v>
      </c>
      <c r="C7" s="693" t="str">
        <f>'2.SA'!H$29</f>
        <v>-</v>
      </c>
      <c r="D7" s="694"/>
      <c r="E7" s="694"/>
      <c r="F7" s="694"/>
      <c r="G7" s="694"/>
      <c r="H7" s="694"/>
      <c r="I7" s="694"/>
      <c r="J7" s="694"/>
      <c r="K7" s="695"/>
      <c r="L7" s="649"/>
      <c r="M7" s="579"/>
      <c r="N7" s="580"/>
      <c r="O7" s="650"/>
      <c r="P7" s="579">
        <f>IF('2.SA'!H$28="","-",'2.SA'!H$28)</f>
        <v>15</v>
      </c>
      <c r="Q7" s="580"/>
      <c r="R7" s="643"/>
      <c r="S7" s="643"/>
    </row>
    <row r="8" spans="1:19" ht="9.9499999999999993" customHeight="1">
      <c r="A8" s="640"/>
      <c r="B8" s="640"/>
      <c r="C8" s="696"/>
      <c r="D8" s="697"/>
      <c r="E8" s="697"/>
      <c r="F8" s="697"/>
      <c r="G8" s="697"/>
      <c r="H8" s="697"/>
      <c r="I8" s="697"/>
      <c r="J8" s="697"/>
      <c r="K8" s="697"/>
      <c r="L8" s="641"/>
      <c r="M8" s="641"/>
      <c r="N8" s="641"/>
      <c r="O8" s="641"/>
      <c r="P8" s="642"/>
      <c r="Q8" s="642"/>
      <c r="R8" s="643"/>
      <c r="S8" s="643"/>
    </row>
    <row r="9" spans="1:19" ht="20.100000000000001" customHeight="1">
      <c r="A9" s="691">
        <f>'2.SA'!I36</f>
        <v>3</v>
      </c>
      <c r="B9" s="692" t="str">
        <f>'2.SA'!I35</f>
        <v>G</v>
      </c>
      <c r="C9" s="693" t="str">
        <f>'2.SA'!I$29</f>
        <v>-</v>
      </c>
      <c r="D9" s="694"/>
      <c r="E9" s="694"/>
      <c r="F9" s="694"/>
      <c r="G9" s="694"/>
      <c r="H9" s="694"/>
      <c r="I9" s="694"/>
      <c r="J9" s="694"/>
      <c r="K9" s="695"/>
      <c r="L9" s="649"/>
      <c r="M9" s="579"/>
      <c r="N9" s="580"/>
      <c r="O9" s="650"/>
      <c r="P9" s="579">
        <f>IF('2.SA'!I$28="","-",'2.SA'!I$28)</f>
        <v>15</v>
      </c>
      <c r="Q9" s="580"/>
      <c r="R9" s="643"/>
      <c r="S9" s="643"/>
    </row>
    <row r="10" spans="1:19" ht="9.9499999999999993" customHeight="1">
      <c r="A10" s="640"/>
      <c r="B10" s="640"/>
      <c r="C10" s="696"/>
      <c r="D10" s="697"/>
      <c r="E10" s="697"/>
      <c r="F10" s="697"/>
      <c r="G10" s="697"/>
      <c r="H10" s="697"/>
      <c r="I10" s="697"/>
      <c r="J10" s="697"/>
      <c r="K10" s="697"/>
      <c r="L10" s="641"/>
      <c r="M10" s="641"/>
      <c r="N10" s="641"/>
      <c r="O10" s="641"/>
      <c r="P10" s="642"/>
      <c r="Q10" s="642"/>
      <c r="R10" s="643"/>
      <c r="S10" s="643"/>
    </row>
    <row r="11" spans="1:19" ht="20.100000000000001" customHeight="1">
      <c r="A11" s="691">
        <f>'2.SA'!J36</f>
        <v>4</v>
      </c>
      <c r="B11" s="692" t="str">
        <f>'2.SA'!J35</f>
        <v>G</v>
      </c>
      <c r="C11" s="693" t="str">
        <f>'2.SA'!J$29</f>
        <v>-</v>
      </c>
      <c r="D11" s="694"/>
      <c r="E11" s="694"/>
      <c r="F11" s="694"/>
      <c r="G11" s="694"/>
      <c r="H11" s="694"/>
      <c r="I11" s="694"/>
      <c r="J11" s="694"/>
      <c r="K11" s="695"/>
      <c r="L11" s="649"/>
      <c r="M11" s="579"/>
      <c r="N11" s="580"/>
      <c r="O11" s="650"/>
      <c r="P11" s="579">
        <f>IF('2.SA'!J$28="","-",'2.SA'!J$28)</f>
        <v>10</v>
      </c>
      <c r="Q11" s="580"/>
      <c r="R11" s="643"/>
      <c r="S11" s="643"/>
    </row>
    <row r="12" spans="1:19" ht="9.9499999999999993" customHeight="1">
      <c r="A12" s="640"/>
      <c r="B12" s="640"/>
      <c r="C12" s="696"/>
      <c r="D12" s="697"/>
      <c r="E12" s="697"/>
      <c r="F12" s="697"/>
      <c r="G12" s="697"/>
      <c r="H12" s="697"/>
      <c r="I12" s="697"/>
      <c r="J12" s="697"/>
      <c r="K12" s="697"/>
      <c r="L12" s="641"/>
      <c r="M12" s="641"/>
      <c r="N12" s="641"/>
      <c r="O12" s="641"/>
      <c r="P12" s="642"/>
      <c r="Q12" s="642"/>
      <c r="R12" s="643"/>
      <c r="S12" s="643"/>
    </row>
    <row r="13" spans="1:19" ht="20.100000000000001" customHeight="1">
      <c r="A13" s="691">
        <f>'2.SA'!K36</f>
        <v>5</v>
      </c>
      <c r="B13" s="692" t="str">
        <f>'2.SA'!K35</f>
        <v>V</v>
      </c>
      <c r="C13" s="693" t="str">
        <f>'2.SA'!K$29</f>
        <v>-</v>
      </c>
      <c r="D13" s="694"/>
      <c r="E13" s="694"/>
      <c r="F13" s="694"/>
      <c r="G13" s="694"/>
      <c r="H13" s="694"/>
      <c r="I13" s="694"/>
      <c r="J13" s="694"/>
      <c r="K13" s="695"/>
      <c r="L13" s="649"/>
      <c r="M13" s="579"/>
      <c r="N13" s="580"/>
      <c r="O13" s="650"/>
      <c r="P13" s="579">
        <f>IF('2.SA'!K$28="","-",'2.SA'!K$28)</f>
        <v>10</v>
      </c>
      <c r="Q13" s="580"/>
      <c r="R13" s="643"/>
      <c r="S13" s="643"/>
    </row>
    <row r="14" spans="1:19" ht="9.9499999999999993" customHeight="1">
      <c r="A14" s="640"/>
      <c r="B14" s="640"/>
      <c r="C14" s="696"/>
      <c r="D14" s="697"/>
      <c r="E14" s="697"/>
      <c r="F14" s="697"/>
      <c r="G14" s="697"/>
      <c r="H14" s="697"/>
      <c r="I14" s="697"/>
      <c r="J14" s="697"/>
      <c r="K14" s="697"/>
      <c r="L14" s="641"/>
      <c r="M14" s="641"/>
      <c r="N14" s="641"/>
      <c r="O14" s="641"/>
      <c r="P14" s="642"/>
      <c r="Q14" s="642"/>
      <c r="R14" s="643"/>
      <c r="S14" s="643"/>
    </row>
    <row r="15" spans="1:19" ht="20.100000000000001" customHeight="1">
      <c r="A15" s="691">
        <f>'2.SA'!L36</f>
        <v>6</v>
      </c>
      <c r="B15" s="692" t="str">
        <f>'2.SA'!L35</f>
        <v>-</v>
      </c>
      <c r="C15" s="693" t="str">
        <f>'2.SA'!L$29</f>
        <v>-</v>
      </c>
      <c r="D15" s="694"/>
      <c r="E15" s="694"/>
      <c r="F15" s="694"/>
      <c r="G15" s="694"/>
      <c r="H15" s="694"/>
      <c r="I15" s="694"/>
      <c r="J15" s="694"/>
      <c r="K15" s="695"/>
      <c r="L15" s="649"/>
      <c r="M15" s="579"/>
      <c r="N15" s="580"/>
      <c r="O15" s="650"/>
      <c r="P15" s="579" t="str">
        <f>IF('2.SA'!L$28="","-",'2.SA'!L$28)</f>
        <v>-</v>
      </c>
      <c r="Q15" s="580"/>
      <c r="R15" s="643"/>
      <c r="S15" s="643"/>
    </row>
    <row r="16" spans="1:19" ht="9.9499999999999993" customHeight="1">
      <c r="A16" s="640"/>
      <c r="B16" s="640"/>
      <c r="C16" s="696"/>
      <c r="D16" s="697"/>
      <c r="E16" s="697"/>
      <c r="F16" s="697"/>
      <c r="G16" s="697"/>
      <c r="H16" s="697"/>
      <c r="I16" s="697"/>
      <c r="J16" s="697"/>
      <c r="K16" s="697"/>
      <c r="L16" s="641"/>
      <c r="M16" s="641"/>
      <c r="N16" s="641"/>
      <c r="O16" s="641"/>
      <c r="P16" s="642"/>
      <c r="Q16" s="642"/>
      <c r="R16" s="643"/>
      <c r="S16" s="643"/>
    </row>
    <row r="17" spans="1:19" ht="20.100000000000001" customHeight="1">
      <c r="A17" s="691">
        <f>'2.SA'!M36</f>
        <v>7</v>
      </c>
      <c r="B17" s="692" t="str">
        <f>'2.SA'!M35</f>
        <v>-</v>
      </c>
      <c r="C17" s="693" t="str">
        <f>'2.SA'!M$29</f>
        <v>-</v>
      </c>
      <c r="D17" s="694"/>
      <c r="E17" s="694"/>
      <c r="F17" s="694"/>
      <c r="G17" s="694"/>
      <c r="H17" s="694"/>
      <c r="I17" s="694"/>
      <c r="J17" s="694"/>
      <c r="K17" s="695"/>
      <c r="L17" s="649"/>
      <c r="M17" s="579"/>
      <c r="N17" s="580"/>
      <c r="O17" s="650"/>
      <c r="P17" s="579" t="str">
        <f>IF('2.SA'!M$28="","-",'2.SA'!M$28)</f>
        <v>-</v>
      </c>
      <c r="Q17" s="580"/>
      <c r="R17" s="643"/>
      <c r="S17" s="643"/>
    </row>
    <row r="18" spans="1:19" ht="9.9499999999999993" customHeight="1">
      <c r="A18" s="640"/>
      <c r="B18" s="640"/>
      <c r="C18" s="696"/>
      <c r="D18" s="697"/>
      <c r="E18" s="697"/>
      <c r="F18" s="697"/>
      <c r="G18" s="697"/>
      <c r="H18" s="697"/>
      <c r="I18" s="697"/>
      <c r="J18" s="697"/>
      <c r="K18" s="697"/>
      <c r="L18" s="641"/>
      <c r="M18" s="641"/>
      <c r="N18" s="641"/>
      <c r="O18" s="641"/>
      <c r="P18" s="642"/>
      <c r="Q18" s="642"/>
      <c r="R18" s="643"/>
      <c r="S18" s="643"/>
    </row>
    <row r="19" spans="1:19" ht="20.100000000000001" customHeight="1">
      <c r="A19" s="691">
        <f>'2.SA'!N36</f>
        <v>8</v>
      </c>
      <c r="B19" s="692" t="str">
        <f>'2.SA'!N35</f>
        <v>-</v>
      </c>
      <c r="C19" s="693" t="str">
        <f>'2.SA'!N$29</f>
        <v>-</v>
      </c>
      <c r="D19" s="694"/>
      <c r="E19" s="694"/>
      <c r="F19" s="694"/>
      <c r="G19" s="694"/>
      <c r="H19" s="694"/>
      <c r="I19" s="694"/>
      <c r="J19" s="694"/>
      <c r="K19" s="695"/>
      <c r="L19" s="649"/>
      <c r="M19" s="579"/>
      <c r="N19" s="580"/>
      <c r="O19" s="650"/>
      <c r="P19" s="579" t="str">
        <f>IF('2.SA'!N$28="","-",'2.SA'!N$28)</f>
        <v>-</v>
      </c>
      <c r="Q19" s="580"/>
      <c r="R19" s="643"/>
      <c r="S19" s="643"/>
    </row>
    <row r="20" spans="1:19" ht="9.9499999999999993" customHeight="1">
      <c r="A20" s="640"/>
      <c r="B20" s="640"/>
      <c r="C20" s="696"/>
      <c r="D20" s="697"/>
      <c r="E20" s="697"/>
      <c r="F20" s="697"/>
      <c r="G20" s="697"/>
      <c r="H20" s="697"/>
      <c r="I20" s="697"/>
      <c r="J20" s="697"/>
      <c r="K20" s="697"/>
      <c r="L20" s="641"/>
      <c r="M20" s="641"/>
      <c r="N20" s="641"/>
      <c r="O20" s="641"/>
      <c r="P20" s="642"/>
      <c r="Q20" s="642"/>
      <c r="R20" s="643"/>
      <c r="S20" s="643"/>
    </row>
    <row r="21" spans="1:19" ht="20.100000000000001" customHeight="1">
      <c r="A21" s="698">
        <f>'2.SA'!O36</f>
        <v>9</v>
      </c>
      <c r="B21" s="699" t="str">
        <f>'2.SA'!O35</f>
        <v>-</v>
      </c>
      <c r="C21" s="700" t="str">
        <f>'2.SA'!O$29</f>
        <v>-</v>
      </c>
      <c r="D21" s="701"/>
      <c r="E21" s="701"/>
      <c r="F21" s="701"/>
      <c r="G21" s="701"/>
      <c r="H21" s="701"/>
      <c r="I21" s="701"/>
      <c r="J21" s="701"/>
      <c r="K21" s="702"/>
      <c r="L21" s="649"/>
      <c r="M21" s="581"/>
      <c r="N21" s="582"/>
      <c r="O21" s="650"/>
      <c r="P21" s="581" t="str">
        <f>IF('2.SA'!O$28="","-",'2.SA'!O$28)</f>
        <v>-</v>
      </c>
      <c r="Q21" s="582"/>
      <c r="R21" s="643"/>
      <c r="S21" s="643"/>
    </row>
    <row r="22" spans="1:19" ht="9.9499999999999993" customHeight="1">
      <c r="A22" s="640"/>
      <c r="B22" s="640"/>
      <c r="C22" s="696"/>
      <c r="D22" s="697"/>
      <c r="E22" s="697"/>
      <c r="F22" s="697"/>
      <c r="G22" s="697"/>
      <c r="H22" s="697"/>
      <c r="I22" s="697"/>
      <c r="J22" s="697"/>
      <c r="K22" s="697"/>
      <c r="L22" s="641"/>
      <c r="M22" s="641"/>
      <c r="N22" s="641"/>
      <c r="O22" s="641"/>
      <c r="P22" s="642"/>
      <c r="Q22" s="642"/>
      <c r="R22" s="643"/>
      <c r="S22" s="643"/>
    </row>
    <row r="23" spans="1:19" ht="20.100000000000001" customHeight="1">
      <c r="A23" s="691">
        <f>'2.SA'!P36</f>
        <v>10</v>
      </c>
      <c r="B23" s="692" t="str">
        <f>'2.SA'!P35</f>
        <v>-</v>
      </c>
      <c r="C23" s="693" t="str">
        <f>'2.SA'!P$29</f>
        <v>-</v>
      </c>
      <c r="D23" s="694"/>
      <c r="E23" s="694"/>
      <c r="F23" s="694"/>
      <c r="G23" s="694"/>
      <c r="H23" s="694"/>
      <c r="I23" s="694"/>
      <c r="J23" s="694"/>
      <c r="K23" s="695"/>
      <c r="L23" s="649"/>
      <c r="M23" s="579"/>
      <c r="N23" s="580"/>
      <c r="O23" s="650"/>
      <c r="P23" s="579" t="str">
        <f>IF('2.SA'!P$28="","-",'2.SA'!P$28)</f>
        <v>-</v>
      </c>
      <c r="Q23" s="580"/>
      <c r="R23" s="643"/>
      <c r="S23" s="643"/>
    </row>
    <row r="24" spans="1:19" ht="9.9499999999999993" customHeight="1">
      <c r="A24" s="640"/>
      <c r="B24" s="640"/>
      <c r="C24" s="696"/>
      <c r="D24" s="697"/>
      <c r="E24" s="697"/>
      <c r="F24" s="697"/>
      <c r="G24" s="697"/>
      <c r="H24" s="697"/>
      <c r="I24" s="697"/>
      <c r="J24" s="697"/>
      <c r="K24" s="697"/>
      <c r="L24" s="641"/>
      <c r="M24" s="641"/>
      <c r="N24" s="641"/>
      <c r="O24" s="641"/>
      <c r="P24" s="642"/>
      <c r="Q24" s="642"/>
      <c r="R24" s="643"/>
      <c r="S24" s="643"/>
    </row>
    <row r="25" spans="1:19" ht="20.100000000000001" customHeight="1">
      <c r="A25" s="691">
        <f>'2.SA'!Q36</f>
        <v>11</v>
      </c>
      <c r="B25" s="692" t="str">
        <f>'2.SA'!Q35</f>
        <v>-</v>
      </c>
      <c r="C25" s="693" t="str">
        <f>'2.SA'!Q$29</f>
        <v>-</v>
      </c>
      <c r="D25" s="694"/>
      <c r="E25" s="694"/>
      <c r="F25" s="694"/>
      <c r="G25" s="694"/>
      <c r="H25" s="694"/>
      <c r="I25" s="694"/>
      <c r="J25" s="694"/>
      <c r="K25" s="695"/>
      <c r="L25" s="649"/>
      <c r="M25" s="579"/>
      <c r="N25" s="580"/>
      <c r="O25" s="650"/>
      <c r="P25" s="579" t="str">
        <f>IF('2.SA'!Q$28="","-",'2.SA'!Q$28)</f>
        <v>-</v>
      </c>
      <c r="Q25" s="580"/>
      <c r="R25" s="643"/>
      <c r="S25" s="643"/>
    </row>
    <row r="26" spans="1:19" ht="9.9499999999999993" customHeight="1">
      <c r="A26" s="640"/>
      <c r="B26" s="640"/>
      <c r="C26" s="696"/>
      <c r="D26" s="697"/>
      <c r="E26" s="697"/>
      <c r="F26" s="697"/>
      <c r="G26" s="697"/>
      <c r="H26" s="697"/>
      <c r="I26" s="697"/>
      <c r="J26" s="697"/>
      <c r="K26" s="697"/>
      <c r="L26" s="641"/>
      <c r="M26" s="641"/>
      <c r="N26" s="641"/>
      <c r="O26" s="641"/>
      <c r="P26" s="642"/>
      <c r="Q26" s="642"/>
      <c r="R26" s="643"/>
      <c r="S26" s="643"/>
    </row>
    <row r="27" spans="1:19" ht="20.100000000000001" customHeight="1">
      <c r="A27" s="691">
        <f>'2.SA'!R36</f>
        <v>12</v>
      </c>
      <c r="B27" s="692" t="str">
        <f>'2.SA'!R35</f>
        <v>-</v>
      </c>
      <c r="C27" s="693" t="str">
        <f>'2.SA'!R$29</f>
        <v>-</v>
      </c>
      <c r="D27" s="694"/>
      <c r="E27" s="694"/>
      <c r="F27" s="694"/>
      <c r="G27" s="694"/>
      <c r="H27" s="694"/>
      <c r="I27" s="694"/>
      <c r="J27" s="694"/>
      <c r="K27" s="695"/>
      <c r="L27" s="649"/>
      <c r="M27" s="579"/>
      <c r="N27" s="580"/>
      <c r="O27" s="650"/>
      <c r="P27" s="579" t="str">
        <f>IF('2.SA'!R$28="","-",'2.SA'!R$28)</f>
        <v>-</v>
      </c>
      <c r="Q27" s="580"/>
      <c r="R27" s="643"/>
      <c r="S27" s="643"/>
    </row>
    <row r="28" spans="1:19" ht="18" customHeight="1" thickBot="1">
      <c r="A28" s="651"/>
      <c r="B28" s="651"/>
      <c r="C28" s="652"/>
      <c r="D28" s="652"/>
      <c r="E28" s="653"/>
      <c r="F28" s="653"/>
      <c r="G28" s="652"/>
      <c r="H28" s="652"/>
      <c r="I28" s="652"/>
      <c r="J28" s="652"/>
      <c r="K28" s="652"/>
      <c r="L28" s="654"/>
      <c r="M28" s="654"/>
      <c r="N28" s="654"/>
      <c r="O28" s="654"/>
      <c r="P28" s="654"/>
      <c r="Q28" s="654"/>
      <c r="R28" s="654"/>
      <c r="S28" s="654"/>
    </row>
    <row r="29" spans="1:19" ht="18" customHeight="1" thickTop="1">
      <c r="A29" s="640"/>
      <c r="B29" s="640"/>
      <c r="C29" s="640"/>
      <c r="D29" s="641"/>
      <c r="E29" s="641"/>
      <c r="F29" s="641"/>
      <c r="G29" s="641"/>
      <c r="H29" s="641"/>
      <c r="I29" s="641"/>
      <c r="J29" s="641"/>
      <c r="K29" s="641"/>
      <c r="L29" s="641"/>
      <c r="M29" s="641"/>
      <c r="N29" s="641"/>
      <c r="O29" s="641"/>
      <c r="P29" s="643"/>
      <c r="Q29" s="643"/>
      <c r="R29" s="643"/>
      <c r="S29" s="643"/>
    </row>
    <row r="30" spans="1:19" ht="20.100000000000001" customHeight="1">
      <c r="A30" s="655" t="s">
        <v>68</v>
      </c>
      <c r="B30" s="655"/>
      <c r="C30" s="655"/>
      <c r="D30" s="655"/>
      <c r="E30" s="655"/>
      <c r="F30" s="655"/>
      <c r="G30" s="655"/>
      <c r="H30" s="655"/>
      <c r="I30" s="655"/>
      <c r="J30" s="655"/>
      <c r="K30" s="655"/>
      <c r="L30" s="655"/>
      <c r="M30" s="566"/>
      <c r="N30" s="566"/>
      <c r="O30" s="656" t="s">
        <v>31</v>
      </c>
      <c r="P30" s="566">
        <f>SUM(P5:Q27)</f>
        <v>60</v>
      </c>
      <c r="Q30" s="566"/>
      <c r="R30" s="657"/>
      <c r="S30" s="641"/>
    </row>
    <row r="31" spans="1:19" ht="18" customHeight="1" thickBot="1">
      <c r="A31" s="652"/>
      <c r="B31" s="654"/>
      <c r="C31" s="654"/>
      <c r="D31" s="654"/>
      <c r="E31" s="654"/>
      <c r="F31" s="654"/>
      <c r="G31" s="654"/>
      <c r="H31" s="654"/>
      <c r="I31" s="654"/>
      <c r="J31" s="654"/>
      <c r="K31" s="654"/>
      <c r="L31" s="654"/>
      <c r="M31" s="658"/>
      <c r="N31" s="658"/>
      <c r="O31" s="654"/>
      <c r="P31" s="659"/>
      <c r="Q31" s="659"/>
      <c r="R31" s="659"/>
      <c r="S31" s="654"/>
    </row>
    <row r="32" spans="1:19" ht="18" customHeight="1" thickTop="1">
      <c r="A32" s="629"/>
      <c r="B32" s="641"/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60"/>
      <c r="N32" s="660"/>
      <c r="O32" s="641"/>
      <c r="P32" s="657"/>
      <c r="Q32" s="657"/>
      <c r="R32" s="657"/>
      <c r="S32" s="641"/>
    </row>
    <row r="33" spans="1:19" ht="21.95" customHeight="1">
      <c r="A33" s="572" t="s">
        <v>163</v>
      </c>
      <c r="B33" s="573"/>
      <c r="C33" s="239">
        <f>'2.SA'!T4</f>
        <v>60</v>
      </c>
      <c r="D33" s="238" t="s">
        <v>2</v>
      </c>
      <c r="E33" s="240">
        <f>'2.SA'!W4</f>
        <v>55</v>
      </c>
      <c r="F33" s="239">
        <f>'2.SA'!T6</f>
        <v>54</v>
      </c>
      <c r="G33" s="238" t="s">
        <v>2</v>
      </c>
      <c r="H33" s="240">
        <f>'2.SA'!W6</f>
        <v>49</v>
      </c>
      <c r="I33" s="239">
        <f>'2.SA'!T8</f>
        <v>48</v>
      </c>
      <c r="J33" s="238" t="s">
        <v>2</v>
      </c>
      <c r="K33" s="240">
        <f>'2.SA'!W8</f>
        <v>43</v>
      </c>
      <c r="L33" s="239">
        <f>'2.SA'!T10</f>
        <v>42</v>
      </c>
      <c r="M33" s="238" t="s">
        <v>2</v>
      </c>
      <c r="N33" s="240">
        <f>'2.SA'!W10</f>
        <v>37</v>
      </c>
      <c r="O33" s="239">
        <f>'2.SA'!T12</f>
        <v>36</v>
      </c>
      <c r="P33" s="238" t="s">
        <v>2</v>
      </c>
      <c r="Q33" s="241">
        <f>'2.SA'!W16</f>
        <v>0</v>
      </c>
      <c r="R33" s="657"/>
      <c r="S33" s="641"/>
    </row>
    <row r="34" spans="1:19" ht="21.95" customHeight="1">
      <c r="A34" s="574"/>
      <c r="B34" s="575"/>
      <c r="C34" s="576" t="s">
        <v>32</v>
      </c>
      <c r="D34" s="577"/>
      <c r="E34" s="578"/>
      <c r="F34" s="576" t="s">
        <v>33</v>
      </c>
      <c r="G34" s="577"/>
      <c r="H34" s="578"/>
      <c r="I34" s="576" t="s">
        <v>34</v>
      </c>
      <c r="J34" s="577"/>
      <c r="K34" s="578"/>
      <c r="L34" s="576" t="s">
        <v>35</v>
      </c>
      <c r="M34" s="577"/>
      <c r="N34" s="578"/>
      <c r="O34" s="576" t="s">
        <v>36</v>
      </c>
      <c r="P34" s="577"/>
      <c r="Q34" s="578"/>
      <c r="R34" s="657"/>
      <c r="S34" s="641"/>
    </row>
    <row r="35" spans="1:19" ht="9.9499999999999993" customHeight="1">
      <c r="A35" s="629"/>
      <c r="B35" s="64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2"/>
      <c r="N35" s="662"/>
      <c r="O35" s="661"/>
      <c r="P35" s="656"/>
      <c r="Q35" s="656"/>
      <c r="R35" s="657"/>
      <c r="S35" s="641"/>
    </row>
    <row r="36" spans="1:19" ht="21.95" customHeight="1">
      <c r="A36" s="572" t="s">
        <v>164</v>
      </c>
      <c r="B36" s="573"/>
      <c r="C36" s="239">
        <f>'2.SA'!T4</f>
        <v>60</v>
      </c>
      <c r="D36" s="238" t="s">
        <v>2</v>
      </c>
      <c r="E36" s="240">
        <f>'2.SA'!W8</f>
        <v>43</v>
      </c>
      <c r="F36" s="239">
        <f>'2.SA'!T10</f>
        <v>42</v>
      </c>
      <c r="G36" s="238" t="s">
        <v>2</v>
      </c>
      <c r="H36" s="240">
        <f>'2.SA'!W10</f>
        <v>37</v>
      </c>
      <c r="I36" s="239">
        <f>'2.SA'!T12</f>
        <v>36</v>
      </c>
      <c r="J36" s="238" t="s">
        <v>2</v>
      </c>
      <c r="K36" s="240">
        <f>'2.SA'!W12</f>
        <v>31</v>
      </c>
      <c r="L36" s="239">
        <f>'2.SA'!T14</f>
        <v>29</v>
      </c>
      <c r="M36" s="238" t="s">
        <v>2</v>
      </c>
      <c r="N36" s="240">
        <f>'2.SA'!W14</f>
        <v>25</v>
      </c>
      <c r="O36" s="239">
        <f>'2.SA'!T16</f>
        <v>24</v>
      </c>
      <c r="P36" s="238" t="s">
        <v>2</v>
      </c>
      <c r="Q36" s="240">
        <f>'2.SA'!W16</f>
        <v>0</v>
      </c>
      <c r="R36" s="657"/>
      <c r="S36" s="641"/>
    </row>
    <row r="37" spans="1:19" ht="21.95" customHeight="1">
      <c r="A37" s="574"/>
      <c r="B37" s="575"/>
      <c r="C37" s="576" t="s">
        <v>32</v>
      </c>
      <c r="D37" s="577"/>
      <c r="E37" s="578"/>
      <c r="F37" s="576" t="s">
        <v>33</v>
      </c>
      <c r="G37" s="577"/>
      <c r="H37" s="578"/>
      <c r="I37" s="576" t="s">
        <v>34</v>
      </c>
      <c r="J37" s="577"/>
      <c r="K37" s="578"/>
      <c r="L37" s="576" t="s">
        <v>35</v>
      </c>
      <c r="M37" s="577"/>
      <c r="N37" s="578"/>
      <c r="O37" s="576" t="s">
        <v>36</v>
      </c>
      <c r="P37" s="577"/>
      <c r="Q37" s="578"/>
      <c r="R37" s="657"/>
      <c r="S37" s="641"/>
    </row>
    <row r="38" spans="1:19" ht="18" customHeight="1" thickBot="1">
      <c r="A38" s="652"/>
      <c r="B38" s="654"/>
      <c r="C38" s="654"/>
      <c r="D38" s="654"/>
      <c r="E38" s="654"/>
      <c r="F38" s="654"/>
      <c r="G38" s="654"/>
      <c r="H38" s="654"/>
      <c r="I38" s="654"/>
      <c r="J38" s="654"/>
      <c r="K38" s="654"/>
      <c r="L38" s="654"/>
      <c r="M38" s="658"/>
      <c r="N38" s="658"/>
      <c r="O38" s="654"/>
      <c r="P38" s="659"/>
      <c r="Q38" s="659"/>
      <c r="R38" s="659"/>
      <c r="S38" s="654"/>
    </row>
    <row r="39" spans="1:19" ht="24.95" customHeight="1" thickTop="1" thickBot="1">
      <c r="A39" s="641"/>
      <c r="B39" s="640"/>
      <c r="C39" s="640"/>
      <c r="D39" s="641"/>
      <c r="E39" s="641"/>
      <c r="F39" s="641"/>
      <c r="G39" s="641"/>
      <c r="H39" s="641"/>
      <c r="I39" s="641"/>
      <c r="J39" s="641"/>
      <c r="K39" s="641"/>
      <c r="L39" s="641"/>
      <c r="M39" s="641"/>
      <c r="N39" s="641"/>
      <c r="O39" s="641"/>
      <c r="P39" s="640"/>
      <c r="Q39" s="641"/>
      <c r="R39" s="641"/>
      <c r="S39" s="641"/>
    </row>
    <row r="40" spans="1:19" ht="18" customHeight="1" thickBot="1">
      <c r="A40" s="663"/>
      <c r="B40" s="664" t="s">
        <v>165</v>
      </c>
      <c r="C40" s="665"/>
      <c r="D40" s="665"/>
      <c r="E40" s="665"/>
      <c r="F40" s="665"/>
      <c r="G40" s="665"/>
      <c r="H40" s="665"/>
      <c r="I40" s="666"/>
      <c r="J40" s="641"/>
      <c r="K40" s="667" t="s">
        <v>171</v>
      </c>
      <c r="L40" s="668"/>
      <c r="M40" s="668"/>
      <c r="N40" s="668"/>
      <c r="O40" s="668"/>
      <c r="P40" s="668"/>
      <c r="Q40" s="669"/>
      <c r="R40" s="663"/>
      <c r="S40" s="641"/>
    </row>
    <row r="41" spans="1:19" ht="18" customHeight="1">
      <c r="A41" s="663"/>
      <c r="B41" s="670" t="s">
        <v>154</v>
      </c>
      <c r="C41" s="671"/>
      <c r="D41" s="671"/>
      <c r="E41" s="671"/>
      <c r="F41" s="671"/>
      <c r="G41" s="671"/>
      <c r="H41" s="671"/>
      <c r="I41" s="672"/>
      <c r="J41" s="641"/>
      <c r="K41" s="673"/>
      <c r="L41" s="674"/>
      <c r="M41" s="674"/>
      <c r="N41" s="674"/>
      <c r="O41" s="674"/>
      <c r="P41" s="674"/>
      <c r="Q41" s="675"/>
      <c r="R41" s="676"/>
      <c r="S41" s="641"/>
    </row>
    <row r="42" spans="1:19" ht="18" customHeight="1" thickBot="1">
      <c r="A42" s="663"/>
      <c r="B42" s="677" t="s">
        <v>155</v>
      </c>
      <c r="C42" s="678"/>
      <c r="D42" s="678"/>
      <c r="E42" s="678"/>
      <c r="F42" s="678"/>
      <c r="G42" s="678"/>
      <c r="H42" s="678"/>
      <c r="I42" s="679"/>
      <c r="J42" s="641"/>
      <c r="K42" s="680"/>
      <c r="L42" s="681"/>
      <c r="M42" s="681"/>
      <c r="N42" s="681"/>
      <c r="O42" s="681"/>
      <c r="P42" s="681"/>
      <c r="Q42" s="682"/>
      <c r="R42" s="641"/>
      <c r="S42" s="641"/>
    </row>
    <row r="43" spans="1:19" ht="24.95" customHeight="1" thickBot="1">
      <c r="A43" s="641"/>
      <c r="B43" s="641"/>
      <c r="C43" s="641"/>
      <c r="D43" s="641"/>
      <c r="E43" s="641"/>
      <c r="F43" s="641"/>
      <c r="G43" s="641"/>
      <c r="H43" s="641"/>
      <c r="I43" s="641"/>
      <c r="J43" s="641"/>
      <c r="K43" s="641"/>
      <c r="L43" s="641"/>
      <c r="M43" s="641"/>
      <c r="N43" s="641"/>
      <c r="O43" s="641"/>
      <c r="P43" s="641"/>
      <c r="Q43" s="641"/>
      <c r="R43" s="641"/>
      <c r="S43" s="683"/>
    </row>
    <row r="44" spans="1:19" ht="24.95" customHeight="1" thickBot="1">
      <c r="A44" s="556" t="str">
        <f>Kalender!A3</f>
        <v>Klasse A</v>
      </c>
      <c r="B44" s="557"/>
      <c r="C44" s="557"/>
      <c r="D44" s="557"/>
      <c r="E44" s="557"/>
      <c r="F44" s="558" t="str">
        <f>Kalender!A1</f>
        <v>Mathematik</v>
      </c>
      <c r="G44" s="558"/>
      <c r="H44" s="558"/>
      <c r="I44" s="558"/>
      <c r="J44" s="558"/>
      <c r="K44" s="558"/>
      <c r="L44" s="558"/>
      <c r="M44" s="558"/>
      <c r="N44" s="558"/>
      <c r="O44" s="554" t="str">
        <f>Kalender!A4</f>
        <v>SJ 2012/13</v>
      </c>
      <c r="P44" s="554"/>
      <c r="Q44" s="554"/>
      <c r="R44" s="570"/>
      <c r="S44" s="571"/>
    </row>
  </sheetData>
  <sheetProtection sheet="1" objects="1" scenarios="1" formatCells="0" selectLockedCells="1"/>
  <mergeCells count="65">
    <mergeCell ref="A30:L30"/>
    <mergeCell ref="M23:N23"/>
    <mergeCell ref="P23:Q23"/>
    <mergeCell ref="M25:N25"/>
    <mergeCell ref="P25:Q25"/>
    <mergeCell ref="M27:N27"/>
    <mergeCell ref="P27:Q27"/>
    <mergeCell ref="C25:K25"/>
    <mergeCell ref="C27:K27"/>
    <mergeCell ref="C23:K23"/>
    <mergeCell ref="J1:S1"/>
    <mergeCell ref="C19:K19"/>
    <mergeCell ref="C21:K21"/>
    <mergeCell ref="C13:K13"/>
    <mergeCell ref="C15:K15"/>
    <mergeCell ref="M5:N5"/>
    <mergeCell ref="P5:Q5"/>
    <mergeCell ref="C5:K5"/>
    <mergeCell ref="A1:I1"/>
    <mergeCell ref="M3:N3"/>
    <mergeCell ref="C17:K17"/>
    <mergeCell ref="C7:K7"/>
    <mergeCell ref="C9:K9"/>
    <mergeCell ref="C11:K11"/>
    <mergeCell ref="M7:N7"/>
    <mergeCell ref="M9:N9"/>
    <mergeCell ref="P3:Q3"/>
    <mergeCell ref="A3:B3"/>
    <mergeCell ref="C3:K3"/>
    <mergeCell ref="P7:Q7"/>
    <mergeCell ref="P9:Q9"/>
    <mergeCell ref="M21:N21"/>
    <mergeCell ref="M15:N15"/>
    <mergeCell ref="M17:N17"/>
    <mergeCell ref="M19:N19"/>
    <mergeCell ref="P11:Q11"/>
    <mergeCell ref="P13:Q13"/>
    <mergeCell ref="M11:N11"/>
    <mergeCell ref="M13:N13"/>
    <mergeCell ref="O37:Q37"/>
    <mergeCell ref="P19:Q19"/>
    <mergeCell ref="P21:Q21"/>
    <mergeCell ref="P15:Q15"/>
    <mergeCell ref="P17:Q17"/>
    <mergeCell ref="A36:B37"/>
    <mergeCell ref="C37:E37"/>
    <mergeCell ref="F37:H37"/>
    <mergeCell ref="I37:K37"/>
    <mergeCell ref="L37:N37"/>
    <mergeCell ref="K41:Q42"/>
    <mergeCell ref="A44:E44"/>
    <mergeCell ref="F44:N44"/>
    <mergeCell ref="O44:S44"/>
    <mergeCell ref="M30:N30"/>
    <mergeCell ref="P30:Q30"/>
    <mergeCell ref="A33:B34"/>
    <mergeCell ref="C34:E34"/>
    <mergeCell ref="F34:H34"/>
    <mergeCell ref="I34:K34"/>
    <mergeCell ref="L34:N34"/>
    <mergeCell ref="O34:Q34"/>
    <mergeCell ref="B40:I40"/>
    <mergeCell ref="K40:Q40"/>
    <mergeCell ref="B41:I41"/>
    <mergeCell ref="B42:I42"/>
  </mergeCells>
  <printOptions horizontalCentered="1" verticalCentered="1"/>
  <pageMargins left="0.98425196850393704" right="0.19685039370078741" top="0.39370078740157483" bottom="0.19685039370078741" header="0.31496062992125984" footer="0.31496062992125984"/>
  <pageSetup paperSize="9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58</v>
      </c>
      <c r="B35" s="533"/>
      <c r="C35" s="533"/>
      <c r="D35" s="530" t="s">
        <v>90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31" priority="3" operator="equal">
      <formula>"N"</formula>
    </cfRule>
    <cfRule type="cellIs" dxfId="30" priority="4" operator="equal">
      <formula>"V"</formula>
    </cfRule>
  </conditionalFormatting>
  <conditionalFormatting sqref="B2:B27">
    <cfRule type="cellIs" dxfId="29" priority="1" operator="equal">
      <formula>"G"</formula>
    </cfRule>
    <cfRule type="cellIs" dxfId="28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60</v>
      </c>
      <c r="B35" s="533"/>
      <c r="C35" s="533"/>
      <c r="D35" s="547" t="s">
        <v>91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27" priority="3" operator="equal">
      <formula>"N"</formula>
    </cfRule>
    <cfRule type="cellIs" dxfId="26" priority="4" operator="equal">
      <formula>"V"</formula>
    </cfRule>
  </conditionalFormatting>
  <conditionalFormatting sqref="B2:B27">
    <cfRule type="cellIs" dxfId="25" priority="1" operator="equal">
      <formula>"G"</formula>
    </cfRule>
    <cfRule type="cellIs" dxfId="24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59</v>
      </c>
      <c r="B35" s="533"/>
      <c r="C35" s="533"/>
      <c r="D35" s="547" t="s">
        <v>92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23" priority="3" operator="equal">
      <formula>"N"</formula>
    </cfRule>
    <cfRule type="cellIs" dxfId="22" priority="4" operator="equal">
      <formula>"V"</formula>
    </cfRule>
  </conditionalFormatting>
  <conditionalFormatting sqref="B2:B27">
    <cfRule type="cellIs" dxfId="21" priority="1" operator="equal">
      <formula>"G"</formula>
    </cfRule>
    <cfRule type="cellIs" dxfId="2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70" zoomScaleNormal="70" zoomScaleSheetLayoutView="70" zoomScalePageLayoutView="115" workbookViewId="0">
      <selection activeCell="Y16" sqref="Y16:Z17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318" t="s">
        <v>101</v>
      </c>
      <c r="D1" s="319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316" t="str">
        <f t="shared" ref="C2:C27" si="0">IF(F2="-","-",IF(F2&gt;=$W$8,1,(IF(F2&gt;$T$10,1.5,(IF(F2&gt;=$W$10,2,(IF(F2&gt;$T$12,2.5,(IF(F2&gt;=$W$12,3,(IF(F2&gt;$T$14,3.5,(IF(F2&gt;=$W$14,4,(IF(F2&gt;$T$16,4.5,5))))))))))))))))</f>
        <v>-</v>
      </c>
      <c r="D2" s="317" t="str">
        <f t="shared" ref="D2:D27" si="1"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87</v>
      </c>
      <c r="C3" s="316" t="str">
        <f t="shared" si="0"/>
        <v>-</v>
      </c>
      <c r="D3" s="317" t="str">
        <f t="shared" si="1"/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316" t="str">
        <f t="shared" si="0"/>
        <v>-</v>
      </c>
      <c r="D4" s="317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316" t="str">
        <f t="shared" si="0"/>
        <v>-</v>
      </c>
      <c r="D5" s="317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316" t="str">
        <f t="shared" si="0"/>
        <v>-</v>
      </c>
      <c r="D6" s="317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316" t="str">
        <f t="shared" si="0"/>
        <v>-</v>
      </c>
      <c r="D7" s="317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316" t="str">
        <f t="shared" si="0"/>
        <v>-</v>
      </c>
      <c r="D8" s="317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316" t="str">
        <f t="shared" si="0"/>
        <v>-</v>
      </c>
      <c r="D9" s="317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316" t="str">
        <f t="shared" si="0"/>
        <v>-</v>
      </c>
      <c r="D10" s="317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316" t="str">
        <f t="shared" si="0"/>
        <v>-</v>
      </c>
      <c r="D11" s="317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316" t="str">
        <f t="shared" si="0"/>
        <v>-</v>
      </c>
      <c r="D12" s="317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316" t="str">
        <f t="shared" si="0"/>
        <v>-</v>
      </c>
      <c r="D13" s="317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316" t="str">
        <f t="shared" si="0"/>
        <v>-</v>
      </c>
      <c r="D14" s="317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316" t="str">
        <f t="shared" si="0"/>
        <v>-</v>
      </c>
      <c r="D15" s="317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316" t="str">
        <f t="shared" si="0"/>
        <v>-</v>
      </c>
      <c r="D16" s="317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316" t="str">
        <f t="shared" si="0"/>
        <v>-</v>
      </c>
      <c r="D17" s="317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316" t="str">
        <f t="shared" si="0"/>
        <v>-</v>
      </c>
      <c r="D18" s="317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316" t="str">
        <f t="shared" si="0"/>
        <v>-</v>
      </c>
      <c r="D19" s="317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316" t="str">
        <f t="shared" si="0"/>
        <v>-</v>
      </c>
      <c r="D20" s="317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316" t="str">
        <f t="shared" si="0"/>
        <v>-</v>
      </c>
      <c r="D21" s="317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316" t="str">
        <f t="shared" si="0"/>
        <v>-</v>
      </c>
      <c r="D22" s="317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316" t="str">
        <f t="shared" si="0"/>
        <v>-</v>
      </c>
      <c r="D23" s="317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316" t="str">
        <f t="shared" si="0"/>
        <v>-</v>
      </c>
      <c r="D24" s="317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316" t="str">
        <f t="shared" si="0"/>
        <v>-</v>
      </c>
      <c r="D25" s="317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316" t="str">
        <f t="shared" si="0"/>
        <v>-</v>
      </c>
      <c r="D26" s="317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316" t="str">
        <f t="shared" si="0"/>
        <v>-</v>
      </c>
      <c r="D27" s="317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166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166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43" t="s">
        <v>12</v>
      </c>
      <c r="B35" s="544"/>
      <c r="C35" s="544"/>
      <c r="D35" s="547" t="s">
        <v>76</v>
      </c>
      <c r="E35" s="547"/>
      <c r="F35" s="214" t="s">
        <v>88</v>
      </c>
      <c r="G35" s="218" t="s">
        <v>149</v>
      </c>
      <c r="H35" s="219" t="s">
        <v>86</v>
      </c>
      <c r="I35" s="219" t="s">
        <v>2</v>
      </c>
      <c r="J35" s="219" t="s">
        <v>2</v>
      </c>
      <c r="K35" s="219" t="s">
        <v>2</v>
      </c>
      <c r="L35" s="219" t="s">
        <v>2</v>
      </c>
      <c r="M35" s="219" t="s">
        <v>2</v>
      </c>
      <c r="N35" s="219" t="s">
        <v>2</v>
      </c>
      <c r="O35" s="219" t="s">
        <v>2</v>
      </c>
      <c r="P35" s="219" t="s">
        <v>2</v>
      </c>
      <c r="Q35" s="219" t="s">
        <v>2</v>
      </c>
      <c r="R35" s="219" t="s">
        <v>2</v>
      </c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45"/>
      <c r="B36" s="546"/>
      <c r="C36" s="546"/>
      <c r="D36" s="548"/>
      <c r="E36" s="548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D35:E36"/>
    <mergeCell ref="G29:G34"/>
    <mergeCell ref="H29:H34"/>
    <mergeCell ref="I29:I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J29:J34"/>
    <mergeCell ref="T34:W35"/>
    <mergeCell ref="K29:K34"/>
    <mergeCell ref="L29:L34"/>
    <mergeCell ref="R29:R34"/>
    <mergeCell ref="M29:M34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T10:U11"/>
    <mergeCell ref="V10:V11"/>
    <mergeCell ref="W10:X11"/>
    <mergeCell ref="Y10:Z11"/>
    <mergeCell ref="AA10:AA11"/>
    <mergeCell ref="AB10:AC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  <mergeCell ref="G1:R1"/>
    <mergeCell ref="S1:AG1"/>
    <mergeCell ref="T3:X3"/>
    <mergeCell ref="Y3:AC3"/>
    <mergeCell ref="AD3:AF3"/>
  </mergeCells>
  <conditionalFormatting sqref="B2:B27">
    <cfRule type="cellIs" dxfId="19" priority="1" operator="equal">
      <formula>"N"</formula>
    </cfRule>
    <cfRule type="cellIs" dxfId="18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colBreaks count="1" manualBreakCount="1">
    <brk id="33" max="3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S44"/>
  <sheetViews>
    <sheetView view="pageBreakPreview" topLeftCell="A22" zoomScale="70" zoomScaleNormal="55" zoomScaleSheetLayoutView="70" workbookViewId="0">
      <selection activeCell="U29" sqref="U29"/>
    </sheetView>
  </sheetViews>
  <sheetFormatPr baseColWidth="10" defaultColWidth="11.5703125" defaultRowHeight="12.75"/>
  <cols>
    <col min="1" max="19" width="4.7109375" style="1" customWidth="1"/>
    <col min="20" max="16384" width="11.5703125" style="1"/>
  </cols>
  <sheetData>
    <row r="1" spans="1:19" ht="24.95" customHeight="1" thickBot="1">
      <c r="A1" s="623" t="s">
        <v>203</v>
      </c>
      <c r="B1" s="624"/>
      <c r="C1" s="624"/>
      <c r="D1" s="624"/>
      <c r="E1" s="624"/>
      <c r="F1" s="624"/>
      <c r="G1" s="624"/>
      <c r="H1" s="624"/>
      <c r="I1" s="625"/>
      <c r="J1" s="626" t="s">
        <v>27</v>
      </c>
      <c r="K1" s="627"/>
      <c r="L1" s="627"/>
      <c r="M1" s="627"/>
      <c r="N1" s="627"/>
      <c r="O1" s="627"/>
      <c r="P1" s="627"/>
      <c r="Q1" s="627"/>
      <c r="R1" s="627"/>
      <c r="S1" s="628"/>
    </row>
    <row r="2" spans="1:19" ht="24.95" customHeight="1">
      <c r="A2" s="629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</row>
    <row r="3" spans="1:19" ht="20.100000000000001" customHeight="1">
      <c r="A3" s="684" t="s">
        <v>28</v>
      </c>
      <c r="B3" s="685"/>
      <c r="C3" s="686" t="s">
        <v>37</v>
      </c>
      <c r="D3" s="687"/>
      <c r="E3" s="687"/>
      <c r="F3" s="687"/>
      <c r="G3" s="687"/>
      <c r="H3" s="687"/>
      <c r="I3" s="687"/>
      <c r="J3" s="687"/>
      <c r="K3" s="688"/>
      <c r="L3" s="635"/>
      <c r="M3" s="689" t="s">
        <v>29</v>
      </c>
      <c r="N3" s="690"/>
      <c r="O3" s="638"/>
      <c r="P3" s="689" t="s">
        <v>30</v>
      </c>
      <c r="Q3" s="690"/>
      <c r="R3" s="639"/>
      <c r="S3" s="639"/>
    </row>
    <row r="4" spans="1:19" ht="12.95" customHeight="1">
      <c r="A4" s="640"/>
      <c r="B4" s="640"/>
      <c r="C4" s="640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2"/>
      <c r="Q4" s="642"/>
      <c r="R4" s="643"/>
      <c r="S4" s="643"/>
    </row>
    <row r="5" spans="1:19" ht="20.100000000000001" customHeight="1">
      <c r="A5" s="691">
        <f>'3.SA'!G36</f>
        <v>1</v>
      </c>
      <c r="B5" s="692" t="str">
        <f>'3.SA'!G35</f>
        <v>G</v>
      </c>
      <c r="C5" s="693" t="str">
        <f>'3.SA'!G$29</f>
        <v>-</v>
      </c>
      <c r="D5" s="694"/>
      <c r="E5" s="694"/>
      <c r="F5" s="694"/>
      <c r="G5" s="694"/>
      <c r="H5" s="694"/>
      <c r="I5" s="694"/>
      <c r="J5" s="694"/>
      <c r="K5" s="695"/>
      <c r="L5" s="649"/>
      <c r="M5" s="579"/>
      <c r="N5" s="580"/>
      <c r="O5" s="650"/>
      <c r="P5" s="579" t="str">
        <f>IF('3.SA'!G$28="","-",'3.SA'!G$28)</f>
        <v>-</v>
      </c>
      <c r="Q5" s="580"/>
      <c r="R5" s="643"/>
      <c r="S5" s="643"/>
    </row>
    <row r="6" spans="1:19" ht="12.95" customHeight="1">
      <c r="A6" s="640"/>
      <c r="B6" s="640"/>
      <c r="C6" s="696"/>
      <c r="D6" s="697"/>
      <c r="E6" s="697"/>
      <c r="F6" s="697"/>
      <c r="G6" s="697"/>
      <c r="H6" s="697"/>
      <c r="I6" s="697"/>
      <c r="J6" s="697"/>
      <c r="K6" s="697"/>
      <c r="L6" s="641"/>
      <c r="M6" s="641"/>
      <c r="N6" s="641"/>
      <c r="O6" s="641"/>
      <c r="P6" s="642"/>
      <c r="Q6" s="642"/>
      <c r="R6" s="643"/>
      <c r="S6" s="643"/>
    </row>
    <row r="7" spans="1:19" ht="20.100000000000001" customHeight="1">
      <c r="A7" s="691">
        <f>'3.SA'!H36</f>
        <v>2</v>
      </c>
      <c r="B7" s="692" t="str">
        <f>'3.SA'!H35</f>
        <v>V</v>
      </c>
      <c r="C7" s="693" t="str">
        <f>'3.SA'!H$29</f>
        <v>-</v>
      </c>
      <c r="D7" s="694"/>
      <c r="E7" s="694"/>
      <c r="F7" s="694"/>
      <c r="G7" s="694"/>
      <c r="H7" s="694"/>
      <c r="I7" s="694"/>
      <c r="J7" s="694"/>
      <c r="K7" s="695"/>
      <c r="L7" s="649"/>
      <c r="M7" s="579"/>
      <c r="N7" s="580"/>
      <c r="O7" s="650"/>
      <c r="P7" s="579" t="str">
        <f>IF('3.SA'!H$28="","-",'3.SA'!H$28)</f>
        <v>-</v>
      </c>
      <c r="Q7" s="580"/>
      <c r="R7" s="643"/>
      <c r="S7" s="643"/>
    </row>
    <row r="8" spans="1:19" ht="12.95" customHeight="1">
      <c r="A8" s="640"/>
      <c r="B8" s="640"/>
      <c r="C8" s="696"/>
      <c r="D8" s="697"/>
      <c r="E8" s="697"/>
      <c r="F8" s="697"/>
      <c r="G8" s="697"/>
      <c r="H8" s="697"/>
      <c r="I8" s="697"/>
      <c r="J8" s="697"/>
      <c r="K8" s="697"/>
      <c r="L8" s="641"/>
      <c r="M8" s="641"/>
      <c r="N8" s="641"/>
      <c r="O8" s="641"/>
      <c r="P8" s="642"/>
      <c r="Q8" s="642"/>
      <c r="R8" s="643"/>
      <c r="S8" s="643"/>
    </row>
    <row r="9" spans="1:19" ht="20.100000000000001" customHeight="1">
      <c r="A9" s="691">
        <f>'3.SA'!I36</f>
        <v>3</v>
      </c>
      <c r="B9" s="692" t="str">
        <f>'3.SA'!I35</f>
        <v>-</v>
      </c>
      <c r="C9" s="693" t="str">
        <f>'3.SA'!I$29</f>
        <v>-</v>
      </c>
      <c r="D9" s="694"/>
      <c r="E9" s="694"/>
      <c r="F9" s="694"/>
      <c r="G9" s="694"/>
      <c r="H9" s="694"/>
      <c r="I9" s="694"/>
      <c r="J9" s="694"/>
      <c r="K9" s="695"/>
      <c r="L9" s="649"/>
      <c r="M9" s="579"/>
      <c r="N9" s="580"/>
      <c r="O9" s="650"/>
      <c r="P9" s="579" t="str">
        <f>IF('3.SA'!I$28="","-",'3.SA'!I$28)</f>
        <v>-</v>
      </c>
      <c r="Q9" s="580"/>
      <c r="R9" s="643"/>
      <c r="S9" s="643"/>
    </row>
    <row r="10" spans="1:19" ht="12.95" customHeight="1">
      <c r="A10" s="640"/>
      <c r="B10" s="640"/>
      <c r="C10" s="696"/>
      <c r="D10" s="697"/>
      <c r="E10" s="697"/>
      <c r="F10" s="697"/>
      <c r="G10" s="697"/>
      <c r="H10" s="697"/>
      <c r="I10" s="697"/>
      <c r="J10" s="697"/>
      <c r="K10" s="697"/>
      <c r="L10" s="641"/>
      <c r="M10" s="641"/>
      <c r="N10" s="641"/>
      <c r="O10" s="641"/>
      <c r="P10" s="642"/>
      <c r="Q10" s="642"/>
      <c r="R10" s="643"/>
      <c r="S10" s="643"/>
    </row>
    <row r="11" spans="1:19" ht="20.100000000000001" customHeight="1">
      <c r="A11" s="691">
        <f>'3.SA'!J36</f>
        <v>4</v>
      </c>
      <c r="B11" s="692" t="str">
        <f>'3.SA'!J35</f>
        <v>-</v>
      </c>
      <c r="C11" s="693" t="str">
        <f>'3.SA'!J$29</f>
        <v>-</v>
      </c>
      <c r="D11" s="694"/>
      <c r="E11" s="694"/>
      <c r="F11" s="694"/>
      <c r="G11" s="694"/>
      <c r="H11" s="694"/>
      <c r="I11" s="694"/>
      <c r="J11" s="694"/>
      <c r="K11" s="695"/>
      <c r="L11" s="649"/>
      <c r="M11" s="579"/>
      <c r="N11" s="580"/>
      <c r="O11" s="650"/>
      <c r="P11" s="579" t="str">
        <f>IF('3.SA'!J$28="","-",'3.SA'!J$28)</f>
        <v>-</v>
      </c>
      <c r="Q11" s="580"/>
      <c r="R11" s="643"/>
      <c r="S11" s="643"/>
    </row>
    <row r="12" spans="1:19" ht="12.95" customHeight="1">
      <c r="A12" s="640"/>
      <c r="B12" s="640"/>
      <c r="C12" s="696"/>
      <c r="D12" s="697"/>
      <c r="E12" s="697"/>
      <c r="F12" s="697"/>
      <c r="G12" s="697"/>
      <c r="H12" s="697"/>
      <c r="I12" s="697"/>
      <c r="J12" s="697"/>
      <c r="K12" s="697"/>
      <c r="L12" s="641"/>
      <c r="M12" s="641"/>
      <c r="N12" s="641"/>
      <c r="O12" s="641"/>
      <c r="P12" s="642"/>
      <c r="Q12" s="642"/>
      <c r="R12" s="643"/>
      <c r="S12" s="643"/>
    </row>
    <row r="13" spans="1:19" ht="20.100000000000001" customHeight="1">
      <c r="A13" s="691">
        <f>'3.SA'!K36</f>
        <v>5</v>
      </c>
      <c r="B13" s="692" t="str">
        <f>'3.SA'!K35</f>
        <v>-</v>
      </c>
      <c r="C13" s="693" t="str">
        <f>'3.SA'!K$29</f>
        <v>-</v>
      </c>
      <c r="D13" s="694"/>
      <c r="E13" s="694"/>
      <c r="F13" s="694"/>
      <c r="G13" s="694"/>
      <c r="H13" s="694"/>
      <c r="I13" s="694"/>
      <c r="J13" s="694"/>
      <c r="K13" s="695"/>
      <c r="L13" s="649"/>
      <c r="M13" s="579"/>
      <c r="N13" s="580"/>
      <c r="O13" s="650"/>
      <c r="P13" s="579" t="str">
        <f>IF('3.SA'!K$28="","-",'3.SA'!K$28)</f>
        <v>-</v>
      </c>
      <c r="Q13" s="580"/>
      <c r="R13" s="643"/>
      <c r="S13" s="643"/>
    </row>
    <row r="14" spans="1:19" ht="12.95" customHeight="1">
      <c r="A14" s="640"/>
      <c r="B14" s="640"/>
      <c r="C14" s="696"/>
      <c r="D14" s="697"/>
      <c r="E14" s="697"/>
      <c r="F14" s="697"/>
      <c r="G14" s="697"/>
      <c r="H14" s="697"/>
      <c r="I14" s="697"/>
      <c r="J14" s="697"/>
      <c r="K14" s="697"/>
      <c r="L14" s="641"/>
      <c r="M14" s="641"/>
      <c r="N14" s="641"/>
      <c r="O14" s="641"/>
      <c r="P14" s="642"/>
      <c r="Q14" s="642"/>
      <c r="R14" s="643"/>
      <c r="S14" s="643"/>
    </row>
    <row r="15" spans="1:19" ht="20.100000000000001" customHeight="1">
      <c r="A15" s="691">
        <f>'3.SA'!L36</f>
        <v>6</v>
      </c>
      <c r="B15" s="692" t="str">
        <f>'3.SA'!L35</f>
        <v>-</v>
      </c>
      <c r="C15" s="693" t="str">
        <f>'3.SA'!L$29</f>
        <v>-</v>
      </c>
      <c r="D15" s="694"/>
      <c r="E15" s="694"/>
      <c r="F15" s="694"/>
      <c r="G15" s="694"/>
      <c r="H15" s="694"/>
      <c r="I15" s="694"/>
      <c r="J15" s="694"/>
      <c r="K15" s="695"/>
      <c r="L15" s="649"/>
      <c r="M15" s="579"/>
      <c r="N15" s="580"/>
      <c r="O15" s="650"/>
      <c r="P15" s="579" t="str">
        <f>IF('3.SA'!L$28="","-",'3.SA'!L$28)</f>
        <v>-</v>
      </c>
      <c r="Q15" s="580"/>
      <c r="R15" s="643"/>
      <c r="S15" s="643"/>
    </row>
    <row r="16" spans="1:19" ht="12.95" customHeight="1">
      <c r="A16" s="640"/>
      <c r="B16" s="640"/>
      <c r="C16" s="696"/>
      <c r="D16" s="697"/>
      <c r="E16" s="697"/>
      <c r="F16" s="697"/>
      <c r="G16" s="697"/>
      <c r="H16" s="697"/>
      <c r="I16" s="697"/>
      <c r="J16" s="697"/>
      <c r="K16" s="697"/>
      <c r="L16" s="641"/>
      <c r="M16" s="641"/>
      <c r="N16" s="641"/>
      <c r="O16" s="641"/>
      <c r="P16" s="642"/>
      <c r="Q16" s="642"/>
      <c r="R16" s="643"/>
      <c r="S16" s="643"/>
    </row>
    <row r="17" spans="1:19" ht="20.100000000000001" customHeight="1">
      <c r="A17" s="691">
        <f>'3.SA'!M36</f>
        <v>7</v>
      </c>
      <c r="B17" s="692" t="str">
        <f>'3.SA'!M35</f>
        <v>-</v>
      </c>
      <c r="C17" s="693" t="str">
        <f>'3.SA'!M$29</f>
        <v>-</v>
      </c>
      <c r="D17" s="694"/>
      <c r="E17" s="694"/>
      <c r="F17" s="694"/>
      <c r="G17" s="694"/>
      <c r="H17" s="694"/>
      <c r="I17" s="694"/>
      <c r="J17" s="694"/>
      <c r="K17" s="695"/>
      <c r="L17" s="649"/>
      <c r="M17" s="579"/>
      <c r="N17" s="580"/>
      <c r="O17" s="650"/>
      <c r="P17" s="579" t="str">
        <f>IF('3.SA'!M$28="","-",'3.SA'!M$28)</f>
        <v>-</v>
      </c>
      <c r="Q17" s="580"/>
      <c r="R17" s="643"/>
      <c r="S17" s="643"/>
    </row>
    <row r="18" spans="1:19" ht="12.95" customHeight="1">
      <c r="A18" s="640"/>
      <c r="B18" s="640"/>
      <c r="C18" s="696"/>
      <c r="D18" s="697"/>
      <c r="E18" s="697"/>
      <c r="F18" s="697"/>
      <c r="G18" s="697"/>
      <c r="H18" s="697"/>
      <c r="I18" s="697"/>
      <c r="J18" s="697"/>
      <c r="K18" s="697"/>
      <c r="L18" s="641"/>
      <c r="M18" s="641"/>
      <c r="N18" s="641"/>
      <c r="O18" s="641"/>
      <c r="P18" s="642"/>
      <c r="Q18" s="642"/>
      <c r="R18" s="643"/>
      <c r="S18" s="643"/>
    </row>
    <row r="19" spans="1:19" ht="20.100000000000001" customHeight="1">
      <c r="A19" s="691">
        <f>'3.SA'!N36</f>
        <v>8</v>
      </c>
      <c r="B19" s="692" t="str">
        <f>'3.SA'!N35</f>
        <v>-</v>
      </c>
      <c r="C19" s="693" t="str">
        <f>'3.SA'!N$29</f>
        <v>-</v>
      </c>
      <c r="D19" s="694"/>
      <c r="E19" s="694"/>
      <c r="F19" s="694"/>
      <c r="G19" s="694"/>
      <c r="H19" s="694"/>
      <c r="I19" s="694"/>
      <c r="J19" s="694"/>
      <c r="K19" s="695"/>
      <c r="L19" s="649"/>
      <c r="M19" s="579"/>
      <c r="N19" s="580"/>
      <c r="O19" s="650"/>
      <c r="P19" s="579" t="str">
        <f>IF('3.SA'!N$28="","-",'3.SA'!N$28)</f>
        <v>-</v>
      </c>
      <c r="Q19" s="580"/>
      <c r="R19" s="643"/>
      <c r="S19" s="643"/>
    </row>
    <row r="20" spans="1:19" ht="12.95" customHeight="1">
      <c r="A20" s="640"/>
      <c r="B20" s="640"/>
      <c r="C20" s="696"/>
      <c r="D20" s="697"/>
      <c r="E20" s="697"/>
      <c r="F20" s="697"/>
      <c r="G20" s="697"/>
      <c r="H20" s="697"/>
      <c r="I20" s="697"/>
      <c r="J20" s="697"/>
      <c r="K20" s="697"/>
      <c r="L20" s="641"/>
      <c r="M20" s="641"/>
      <c r="N20" s="641"/>
      <c r="O20" s="641"/>
      <c r="P20" s="642"/>
      <c r="Q20" s="642"/>
      <c r="R20" s="643"/>
      <c r="S20" s="643"/>
    </row>
    <row r="21" spans="1:19" ht="20.100000000000001" customHeight="1">
      <c r="A21" s="698">
        <f>'3.SA'!O36</f>
        <v>9</v>
      </c>
      <c r="B21" s="699" t="str">
        <f>'3.SA'!O35</f>
        <v>-</v>
      </c>
      <c r="C21" s="700" t="str">
        <f>'3.SA'!O$29</f>
        <v>-</v>
      </c>
      <c r="D21" s="701"/>
      <c r="E21" s="701"/>
      <c r="F21" s="701"/>
      <c r="G21" s="701"/>
      <c r="H21" s="701"/>
      <c r="I21" s="701"/>
      <c r="J21" s="701"/>
      <c r="K21" s="702"/>
      <c r="L21" s="649"/>
      <c r="M21" s="581"/>
      <c r="N21" s="582"/>
      <c r="O21" s="650"/>
      <c r="P21" s="581" t="str">
        <f>IF('3.SA'!O$28="","-",'3.SA'!O$28)</f>
        <v>-</v>
      </c>
      <c r="Q21" s="582"/>
      <c r="R21" s="643"/>
      <c r="S21" s="643"/>
    </row>
    <row r="22" spans="1:19" ht="12.95" customHeight="1">
      <c r="A22" s="640"/>
      <c r="B22" s="640"/>
      <c r="C22" s="696"/>
      <c r="D22" s="697"/>
      <c r="E22" s="697"/>
      <c r="F22" s="697"/>
      <c r="G22" s="697"/>
      <c r="H22" s="697"/>
      <c r="I22" s="697"/>
      <c r="J22" s="697"/>
      <c r="K22" s="697"/>
      <c r="L22" s="641"/>
      <c r="M22" s="641"/>
      <c r="N22" s="641"/>
      <c r="O22" s="641"/>
      <c r="P22" s="642"/>
      <c r="Q22" s="642"/>
      <c r="R22" s="643"/>
      <c r="S22" s="643"/>
    </row>
    <row r="23" spans="1:19" ht="20.100000000000001" customHeight="1">
      <c r="A23" s="691">
        <f>'3.SA'!P36</f>
        <v>10</v>
      </c>
      <c r="B23" s="692" t="str">
        <f>'3.SA'!P35</f>
        <v>-</v>
      </c>
      <c r="C23" s="693" t="str">
        <f>'3.SA'!P$29</f>
        <v>-</v>
      </c>
      <c r="D23" s="694"/>
      <c r="E23" s="694"/>
      <c r="F23" s="694"/>
      <c r="G23" s="694"/>
      <c r="H23" s="694"/>
      <c r="I23" s="694"/>
      <c r="J23" s="694"/>
      <c r="K23" s="695"/>
      <c r="L23" s="649"/>
      <c r="M23" s="579"/>
      <c r="N23" s="580"/>
      <c r="O23" s="650"/>
      <c r="P23" s="579" t="str">
        <f>IF('3.SA'!P$28="","-",'3.SA'!P$28)</f>
        <v>-</v>
      </c>
      <c r="Q23" s="580"/>
      <c r="R23" s="643"/>
      <c r="S23" s="643"/>
    </row>
    <row r="24" spans="1:19" ht="12.95" customHeight="1">
      <c r="A24" s="640"/>
      <c r="B24" s="640"/>
      <c r="C24" s="696"/>
      <c r="D24" s="697"/>
      <c r="E24" s="697"/>
      <c r="F24" s="697"/>
      <c r="G24" s="697"/>
      <c r="H24" s="697"/>
      <c r="I24" s="697"/>
      <c r="J24" s="697"/>
      <c r="K24" s="697"/>
      <c r="L24" s="641"/>
      <c r="M24" s="641"/>
      <c r="N24" s="641"/>
      <c r="O24" s="641"/>
      <c r="P24" s="642"/>
      <c r="Q24" s="642"/>
      <c r="R24" s="643"/>
      <c r="S24" s="643"/>
    </row>
    <row r="25" spans="1:19" ht="20.100000000000001" customHeight="1">
      <c r="A25" s="691">
        <f>'3.SA'!Q36</f>
        <v>11</v>
      </c>
      <c r="B25" s="692" t="str">
        <f>'3.SA'!Q35</f>
        <v>-</v>
      </c>
      <c r="C25" s="693" t="str">
        <f>'3.SA'!Q$29</f>
        <v>-</v>
      </c>
      <c r="D25" s="694"/>
      <c r="E25" s="694"/>
      <c r="F25" s="694"/>
      <c r="G25" s="694"/>
      <c r="H25" s="694"/>
      <c r="I25" s="694"/>
      <c r="J25" s="694"/>
      <c r="K25" s="695"/>
      <c r="L25" s="649"/>
      <c r="M25" s="579"/>
      <c r="N25" s="580"/>
      <c r="O25" s="650"/>
      <c r="P25" s="579" t="str">
        <f>IF('3.SA'!Q$28="","-",'3.SA'!Q$28)</f>
        <v>-</v>
      </c>
      <c r="Q25" s="580"/>
      <c r="R25" s="643"/>
      <c r="S25" s="643"/>
    </row>
    <row r="26" spans="1:19" ht="12.95" customHeight="1">
      <c r="A26" s="640"/>
      <c r="B26" s="640"/>
      <c r="C26" s="696"/>
      <c r="D26" s="697"/>
      <c r="E26" s="697"/>
      <c r="F26" s="697"/>
      <c r="G26" s="697"/>
      <c r="H26" s="697"/>
      <c r="I26" s="697"/>
      <c r="J26" s="697"/>
      <c r="K26" s="697"/>
      <c r="L26" s="641"/>
      <c r="M26" s="641"/>
      <c r="N26" s="641"/>
      <c r="O26" s="641"/>
      <c r="P26" s="642"/>
      <c r="Q26" s="642"/>
      <c r="R26" s="643"/>
      <c r="S26" s="643"/>
    </row>
    <row r="27" spans="1:19" ht="20.100000000000001" customHeight="1">
      <c r="A27" s="691">
        <f>'3.SA'!R36</f>
        <v>12</v>
      </c>
      <c r="B27" s="692" t="str">
        <f>'3.SA'!R35</f>
        <v>-</v>
      </c>
      <c r="C27" s="693" t="str">
        <f>'3.SA'!R$29</f>
        <v>-</v>
      </c>
      <c r="D27" s="694"/>
      <c r="E27" s="694"/>
      <c r="F27" s="694"/>
      <c r="G27" s="694"/>
      <c r="H27" s="694"/>
      <c r="I27" s="694"/>
      <c r="J27" s="694"/>
      <c r="K27" s="695"/>
      <c r="L27" s="649"/>
      <c r="M27" s="579"/>
      <c r="N27" s="580"/>
      <c r="O27" s="650"/>
      <c r="P27" s="579" t="str">
        <f>IF('3.SA'!R$28="","-",'3.SA'!R$28)</f>
        <v>-</v>
      </c>
      <c r="Q27" s="580"/>
      <c r="R27" s="643"/>
      <c r="S27" s="643"/>
    </row>
    <row r="28" spans="1:19" ht="20.100000000000001" customHeight="1" thickBot="1">
      <c r="A28" s="651"/>
      <c r="B28" s="651"/>
      <c r="C28" s="652"/>
      <c r="D28" s="652"/>
      <c r="E28" s="653"/>
      <c r="F28" s="653"/>
      <c r="G28" s="652"/>
      <c r="H28" s="652"/>
      <c r="I28" s="652"/>
      <c r="J28" s="652"/>
      <c r="K28" s="652"/>
      <c r="L28" s="654"/>
      <c r="M28" s="654"/>
      <c r="N28" s="654"/>
      <c r="O28" s="654"/>
      <c r="P28" s="654"/>
      <c r="Q28" s="654"/>
      <c r="R28" s="654"/>
      <c r="S28" s="654"/>
    </row>
    <row r="29" spans="1:19" ht="20.100000000000001" customHeight="1" thickTop="1">
      <c r="A29" s="640"/>
      <c r="B29" s="640"/>
      <c r="C29" s="640"/>
      <c r="D29" s="641"/>
      <c r="E29" s="641"/>
      <c r="F29" s="641"/>
      <c r="G29" s="641"/>
      <c r="H29" s="641"/>
      <c r="I29" s="641"/>
      <c r="J29" s="641"/>
      <c r="K29" s="641"/>
      <c r="L29" s="641"/>
      <c r="M29" s="641"/>
      <c r="N29" s="641"/>
      <c r="O29" s="641"/>
      <c r="P29" s="643"/>
      <c r="Q29" s="643"/>
      <c r="R29" s="643"/>
      <c r="S29" s="643"/>
    </row>
    <row r="30" spans="1:19" ht="20.100000000000001" customHeight="1">
      <c r="A30" s="655" t="s">
        <v>68</v>
      </c>
      <c r="B30" s="655"/>
      <c r="C30" s="655"/>
      <c r="D30" s="655"/>
      <c r="E30" s="655"/>
      <c r="F30" s="655"/>
      <c r="G30" s="655"/>
      <c r="H30" s="655"/>
      <c r="I30" s="655"/>
      <c r="J30" s="655"/>
      <c r="K30" s="655"/>
      <c r="L30" s="655"/>
      <c r="M30" s="566"/>
      <c r="N30" s="566"/>
      <c r="O30" s="656" t="s">
        <v>31</v>
      </c>
      <c r="P30" s="566">
        <f>SUM(P5:Q27)</f>
        <v>0</v>
      </c>
      <c r="Q30" s="566"/>
      <c r="R30" s="657"/>
      <c r="S30" s="641"/>
    </row>
    <row r="31" spans="1:19" ht="20.100000000000001" customHeight="1" thickBot="1">
      <c r="A31" s="652"/>
      <c r="B31" s="654"/>
      <c r="C31" s="654"/>
      <c r="D31" s="654"/>
      <c r="E31" s="654"/>
      <c r="F31" s="654"/>
      <c r="G31" s="654"/>
      <c r="H31" s="654"/>
      <c r="I31" s="654"/>
      <c r="J31" s="654"/>
      <c r="K31" s="654"/>
      <c r="L31" s="654"/>
      <c r="M31" s="658"/>
      <c r="N31" s="658"/>
      <c r="O31" s="654"/>
      <c r="P31" s="659"/>
      <c r="Q31" s="659"/>
      <c r="R31" s="659"/>
      <c r="S31" s="654"/>
    </row>
    <row r="32" spans="1:19" ht="20.100000000000001" customHeight="1" thickTop="1">
      <c r="A32" s="629"/>
      <c r="B32" s="641"/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60"/>
      <c r="N32" s="660"/>
      <c r="O32" s="641"/>
      <c r="P32" s="657"/>
      <c r="Q32" s="657"/>
      <c r="R32" s="657"/>
      <c r="S32" s="641"/>
    </row>
    <row r="33" spans="1:19" ht="21.95" customHeight="1">
      <c r="A33" s="572" t="s">
        <v>163</v>
      </c>
      <c r="B33" s="573"/>
      <c r="C33" s="239">
        <f>'3.SA'!T4</f>
        <v>0</v>
      </c>
      <c r="D33" s="238" t="s">
        <v>2</v>
      </c>
      <c r="E33" s="240">
        <f>'3.SA'!W4</f>
        <v>0</v>
      </c>
      <c r="F33" s="239">
        <f>'3.SA'!T6</f>
        <v>0</v>
      </c>
      <c r="G33" s="238" t="s">
        <v>2</v>
      </c>
      <c r="H33" s="240">
        <f>'3.SA'!W6</f>
        <v>0</v>
      </c>
      <c r="I33" s="239">
        <f>'3.SA'!T8</f>
        <v>0</v>
      </c>
      <c r="J33" s="238" t="s">
        <v>2</v>
      </c>
      <c r="K33" s="240">
        <f>'3.SA'!W8</f>
        <v>0</v>
      </c>
      <c r="L33" s="239">
        <f>'3.SA'!T10</f>
        <v>0</v>
      </c>
      <c r="M33" s="238" t="s">
        <v>2</v>
      </c>
      <c r="N33" s="240">
        <f>'3.SA'!W10</f>
        <v>0</v>
      </c>
      <c r="O33" s="239">
        <f>'3.SA'!T12</f>
        <v>0</v>
      </c>
      <c r="P33" s="238" t="s">
        <v>2</v>
      </c>
      <c r="Q33" s="241">
        <f>'3.SA'!W16</f>
        <v>0</v>
      </c>
      <c r="R33" s="657"/>
      <c r="S33" s="641"/>
    </row>
    <row r="34" spans="1:19" ht="21.95" customHeight="1">
      <c r="A34" s="574"/>
      <c r="B34" s="575"/>
      <c r="C34" s="576" t="s">
        <v>32</v>
      </c>
      <c r="D34" s="577"/>
      <c r="E34" s="578"/>
      <c r="F34" s="576" t="s">
        <v>33</v>
      </c>
      <c r="G34" s="577"/>
      <c r="H34" s="578"/>
      <c r="I34" s="576" t="s">
        <v>34</v>
      </c>
      <c r="J34" s="577"/>
      <c r="K34" s="578"/>
      <c r="L34" s="576" t="s">
        <v>35</v>
      </c>
      <c r="M34" s="577"/>
      <c r="N34" s="578"/>
      <c r="O34" s="576" t="s">
        <v>36</v>
      </c>
      <c r="P34" s="577"/>
      <c r="Q34" s="578"/>
      <c r="R34" s="657"/>
      <c r="S34" s="641"/>
    </row>
    <row r="35" spans="1:19" ht="15" customHeight="1">
      <c r="A35" s="629"/>
      <c r="B35" s="64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2"/>
      <c r="N35" s="662"/>
      <c r="O35" s="661"/>
      <c r="P35" s="656"/>
      <c r="Q35" s="656"/>
      <c r="R35" s="657"/>
      <c r="S35" s="641"/>
    </row>
    <row r="36" spans="1:19" ht="21.95" customHeight="1">
      <c r="A36" s="572" t="s">
        <v>164</v>
      </c>
      <c r="B36" s="573"/>
      <c r="C36" s="239">
        <f>'3.SA'!T4</f>
        <v>0</v>
      </c>
      <c r="D36" s="238" t="s">
        <v>2</v>
      </c>
      <c r="E36" s="240">
        <f>'3.SA'!W8</f>
        <v>0</v>
      </c>
      <c r="F36" s="239">
        <f>'3.SA'!T10</f>
        <v>0</v>
      </c>
      <c r="G36" s="238" t="s">
        <v>2</v>
      </c>
      <c r="H36" s="240">
        <f>'3.SA'!W10</f>
        <v>0</v>
      </c>
      <c r="I36" s="239">
        <f>'3.SA'!T12</f>
        <v>0</v>
      </c>
      <c r="J36" s="238" t="s">
        <v>2</v>
      </c>
      <c r="K36" s="240">
        <f>'3.SA'!W12</f>
        <v>0</v>
      </c>
      <c r="L36" s="239">
        <f>'3.SA'!T14</f>
        <v>0</v>
      </c>
      <c r="M36" s="238" t="s">
        <v>2</v>
      </c>
      <c r="N36" s="240">
        <f>'3.SA'!W14</f>
        <v>0</v>
      </c>
      <c r="O36" s="239">
        <f>'3.SA'!T16</f>
        <v>0</v>
      </c>
      <c r="P36" s="238" t="s">
        <v>2</v>
      </c>
      <c r="Q36" s="240">
        <f>'3.SA'!W16</f>
        <v>0</v>
      </c>
      <c r="R36" s="657"/>
      <c r="S36" s="641"/>
    </row>
    <row r="37" spans="1:19" ht="21.95" customHeight="1">
      <c r="A37" s="574"/>
      <c r="B37" s="575"/>
      <c r="C37" s="576" t="s">
        <v>32</v>
      </c>
      <c r="D37" s="577"/>
      <c r="E37" s="578"/>
      <c r="F37" s="576" t="s">
        <v>33</v>
      </c>
      <c r="G37" s="577"/>
      <c r="H37" s="578"/>
      <c r="I37" s="576" t="s">
        <v>34</v>
      </c>
      <c r="J37" s="577"/>
      <c r="K37" s="578"/>
      <c r="L37" s="576" t="s">
        <v>35</v>
      </c>
      <c r="M37" s="577"/>
      <c r="N37" s="578"/>
      <c r="O37" s="576" t="s">
        <v>36</v>
      </c>
      <c r="P37" s="577"/>
      <c r="Q37" s="578"/>
      <c r="R37" s="657"/>
      <c r="S37" s="641"/>
    </row>
    <row r="38" spans="1:19" ht="17.25" thickBot="1">
      <c r="A38" s="652"/>
      <c r="B38" s="654"/>
      <c r="C38" s="654"/>
      <c r="D38" s="654"/>
      <c r="E38" s="654"/>
      <c r="F38" s="654"/>
      <c r="G38" s="654"/>
      <c r="H38" s="654"/>
      <c r="I38" s="654"/>
      <c r="J38" s="654"/>
      <c r="K38" s="654"/>
      <c r="L38" s="654"/>
      <c r="M38" s="658"/>
      <c r="N38" s="658"/>
      <c r="O38" s="654"/>
      <c r="P38" s="659"/>
      <c r="Q38" s="659"/>
      <c r="R38" s="659"/>
      <c r="S38" s="654"/>
    </row>
    <row r="39" spans="1:19" ht="24.95" customHeight="1" thickTop="1" thickBot="1">
      <c r="A39" s="641"/>
      <c r="B39" s="640"/>
      <c r="C39" s="640"/>
      <c r="D39" s="641"/>
      <c r="E39" s="641"/>
      <c r="F39" s="641"/>
      <c r="G39" s="641"/>
      <c r="H39" s="641"/>
      <c r="I39" s="641"/>
      <c r="J39" s="641"/>
      <c r="K39" s="641"/>
      <c r="L39" s="641"/>
      <c r="M39" s="641"/>
      <c r="N39" s="641"/>
      <c r="O39" s="641"/>
      <c r="P39" s="640"/>
      <c r="Q39" s="641"/>
      <c r="R39" s="641"/>
      <c r="S39" s="641"/>
    </row>
    <row r="40" spans="1:19" ht="20.100000000000001" customHeight="1" thickBot="1">
      <c r="A40" s="663"/>
      <c r="B40" s="664" t="s">
        <v>165</v>
      </c>
      <c r="C40" s="665"/>
      <c r="D40" s="665"/>
      <c r="E40" s="665"/>
      <c r="F40" s="665"/>
      <c r="G40" s="665"/>
      <c r="H40" s="665"/>
      <c r="I40" s="666"/>
      <c r="J40" s="641"/>
      <c r="K40" s="667" t="s">
        <v>171</v>
      </c>
      <c r="L40" s="668"/>
      <c r="M40" s="668"/>
      <c r="N40" s="668"/>
      <c r="O40" s="668"/>
      <c r="P40" s="668"/>
      <c r="Q40" s="669"/>
      <c r="R40" s="663"/>
      <c r="S40" s="641"/>
    </row>
    <row r="41" spans="1:19" ht="20.100000000000001" customHeight="1">
      <c r="A41" s="663"/>
      <c r="B41" s="670" t="s">
        <v>154</v>
      </c>
      <c r="C41" s="671"/>
      <c r="D41" s="671"/>
      <c r="E41" s="671"/>
      <c r="F41" s="671"/>
      <c r="G41" s="671"/>
      <c r="H41" s="671"/>
      <c r="I41" s="672"/>
      <c r="J41" s="641"/>
      <c r="K41" s="673"/>
      <c r="L41" s="674"/>
      <c r="M41" s="674"/>
      <c r="N41" s="674"/>
      <c r="O41" s="674"/>
      <c r="P41" s="674"/>
      <c r="Q41" s="675"/>
      <c r="R41" s="676"/>
      <c r="S41" s="641"/>
    </row>
    <row r="42" spans="1:19" ht="20.100000000000001" customHeight="1" thickBot="1">
      <c r="A42" s="663"/>
      <c r="B42" s="677" t="s">
        <v>155</v>
      </c>
      <c r="C42" s="678"/>
      <c r="D42" s="678"/>
      <c r="E42" s="678"/>
      <c r="F42" s="678"/>
      <c r="G42" s="678"/>
      <c r="H42" s="678"/>
      <c r="I42" s="679"/>
      <c r="J42" s="641"/>
      <c r="K42" s="680"/>
      <c r="L42" s="681"/>
      <c r="M42" s="681"/>
      <c r="N42" s="681"/>
      <c r="O42" s="681"/>
      <c r="P42" s="681"/>
      <c r="Q42" s="682"/>
      <c r="R42" s="641"/>
      <c r="S42" s="641"/>
    </row>
    <row r="43" spans="1:19" ht="24.95" customHeight="1" thickBot="1">
      <c r="A43" s="641"/>
      <c r="B43" s="641"/>
      <c r="C43" s="641"/>
      <c r="D43" s="641"/>
      <c r="E43" s="641"/>
      <c r="F43" s="641"/>
      <c r="G43" s="641"/>
      <c r="H43" s="641"/>
      <c r="I43" s="641"/>
      <c r="J43" s="641"/>
      <c r="K43" s="641"/>
      <c r="L43" s="641"/>
      <c r="M43" s="641"/>
      <c r="N43" s="641"/>
      <c r="O43" s="641"/>
      <c r="P43" s="641"/>
      <c r="Q43" s="641"/>
      <c r="R43" s="641"/>
      <c r="S43" s="683"/>
    </row>
    <row r="44" spans="1:19" ht="24.95" customHeight="1" thickBot="1">
      <c r="A44" s="556" t="str">
        <f>Kalender!A3</f>
        <v>Klasse A</v>
      </c>
      <c r="B44" s="557"/>
      <c r="C44" s="557"/>
      <c r="D44" s="557"/>
      <c r="E44" s="557"/>
      <c r="F44" s="558" t="str">
        <f>Kalender!A1</f>
        <v>Mathematik</v>
      </c>
      <c r="G44" s="558"/>
      <c r="H44" s="558"/>
      <c r="I44" s="558"/>
      <c r="J44" s="558"/>
      <c r="K44" s="558"/>
      <c r="L44" s="558"/>
      <c r="M44" s="558"/>
      <c r="N44" s="558"/>
      <c r="O44" s="554" t="str">
        <f>Kalender!A4</f>
        <v>SJ 2012/13</v>
      </c>
      <c r="P44" s="554"/>
      <c r="Q44" s="554"/>
      <c r="R44" s="554"/>
      <c r="S44" s="555"/>
    </row>
  </sheetData>
  <sheetProtection sheet="1" objects="1" scenarios="1" formatCells="0" selectLockedCells="1"/>
  <mergeCells count="65">
    <mergeCell ref="A44:E44"/>
    <mergeCell ref="F44:N44"/>
    <mergeCell ref="O44:S44"/>
    <mergeCell ref="C5:K5"/>
    <mergeCell ref="M5:N5"/>
    <mergeCell ref="P5:Q5"/>
    <mergeCell ref="C7:K7"/>
    <mergeCell ref="M7:N7"/>
    <mergeCell ref="P7:Q7"/>
    <mergeCell ref="C9:K9"/>
    <mergeCell ref="M9:N9"/>
    <mergeCell ref="P9:Q9"/>
    <mergeCell ref="M11:N11"/>
    <mergeCell ref="P11:Q11"/>
    <mergeCell ref="C13:K13"/>
    <mergeCell ref="M13:N13"/>
    <mergeCell ref="A1:I1"/>
    <mergeCell ref="J1:S1"/>
    <mergeCell ref="A3:B3"/>
    <mergeCell ref="M3:N3"/>
    <mergeCell ref="P3:Q3"/>
    <mergeCell ref="C3:K3"/>
    <mergeCell ref="P13:Q13"/>
    <mergeCell ref="M15:N15"/>
    <mergeCell ref="P15:Q15"/>
    <mergeCell ref="C17:K17"/>
    <mergeCell ref="M17:N17"/>
    <mergeCell ref="P17:Q17"/>
    <mergeCell ref="C15:K15"/>
    <mergeCell ref="M19:N19"/>
    <mergeCell ref="P19:Q19"/>
    <mergeCell ref="C21:K21"/>
    <mergeCell ref="M21:N21"/>
    <mergeCell ref="P21:Q21"/>
    <mergeCell ref="C19:K19"/>
    <mergeCell ref="M23:N23"/>
    <mergeCell ref="P23:Q23"/>
    <mergeCell ref="C25:K25"/>
    <mergeCell ref="M25:N25"/>
    <mergeCell ref="P25:Q25"/>
    <mergeCell ref="C23:K23"/>
    <mergeCell ref="F37:H37"/>
    <mergeCell ref="I37:K37"/>
    <mergeCell ref="M27:N27"/>
    <mergeCell ref="P27:Q27"/>
    <mergeCell ref="M30:N30"/>
    <mergeCell ref="P30:Q30"/>
    <mergeCell ref="A30:L30"/>
    <mergeCell ref="C27:K27"/>
    <mergeCell ref="C11:K11"/>
    <mergeCell ref="K41:Q42"/>
    <mergeCell ref="B40:I40"/>
    <mergeCell ref="K40:Q40"/>
    <mergeCell ref="B41:I41"/>
    <mergeCell ref="B42:I42"/>
    <mergeCell ref="L37:N37"/>
    <mergeCell ref="O37:Q37"/>
    <mergeCell ref="A33:B34"/>
    <mergeCell ref="C34:E34"/>
    <mergeCell ref="F34:H34"/>
    <mergeCell ref="I34:K34"/>
    <mergeCell ref="L34:N34"/>
    <mergeCell ref="O34:Q34"/>
    <mergeCell ref="A36:B37"/>
    <mergeCell ref="C37:E37"/>
  </mergeCells>
  <printOptions horizontalCentered="1" verticalCentered="1"/>
  <pageMargins left="0.98425196850393704" right="0.19685039370078741" top="0.39370078740157483" bottom="0.19685039370078741" header="0.31496062992125984" footer="0.31496062992125984"/>
  <pageSetup paperSize="9" scale="93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37"/>
  <sheetViews>
    <sheetView view="pageBreakPreview" topLeftCell="A7" zoomScale="70" zoomScaleNormal="100" zoomScaleSheetLayoutView="70" workbookViewId="0">
      <selection activeCell="C14" sqref="C14"/>
    </sheetView>
  </sheetViews>
  <sheetFormatPr baseColWidth="10" defaultColWidth="3.28515625" defaultRowHeight="15" customHeight="1"/>
  <cols>
    <col min="11" max="11" width="2.7109375" customWidth="1"/>
    <col min="22" max="22" width="2.7109375" customWidth="1"/>
    <col min="33" max="33" width="2.7109375" customWidth="1"/>
  </cols>
  <sheetData>
    <row r="1" spans="1:43" ht="15" customHeight="1">
      <c r="A1" s="356" t="str">
        <f>"Klassenspiegel"&amp;" "&amp;Kalender!$A$3&amp;", "&amp;Kalender!$A$1</f>
        <v>Klassenspiegel Klasse A, Mathematik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60"/>
      <c r="W1" s="358" t="str">
        <f>Kalender!$A$4&amp;", Quartal __"</f>
        <v>SJ 2012/13, Quartal __</v>
      </c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8"/>
      <c r="AI1" s="358"/>
      <c r="AJ1" s="358"/>
      <c r="AK1" s="358"/>
      <c r="AL1" s="358"/>
      <c r="AM1" s="358"/>
      <c r="AN1" s="358"/>
      <c r="AO1" s="358"/>
      <c r="AP1" s="358"/>
      <c r="AQ1" s="358"/>
    </row>
    <row r="2" spans="1:43" ht="15" customHeight="1" thickBot="1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60"/>
      <c r="W2" s="358"/>
      <c r="X2" s="358"/>
      <c r="Y2" s="358"/>
      <c r="Z2" s="358"/>
      <c r="AA2" s="358"/>
      <c r="AB2" s="358"/>
      <c r="AC2" s="358"/>
      <c r="AD2" s="358"/>
      <c r="AE2" s="358"/>
      <c r="AF2" s="358"/>
      <c r="AG2" s="358"/>
      <c r="AH2" s="358"/>
      <c r="AI2" s="358"/>
      <c r="AJ2" s="358"/>
      <c r="AK2" s="358"/>
      <c r="AL2" s="358"/>
      <c r="AM2" s="358"/>
      <c r="AN2" s="358"/>
      <c r="AO2" s="358"/>
      <c r="AP2" s="358"/>
      <c r="AQ2" s="358"/>
    </row>
    <row r="3" spans="1:43" ht="15" customHeight="1" thickBot="1">
      <c r="A3" s="82">
        <v>1</v>
      </c>
      <c r="B3" s="353" t="str">
        <f>IF(A3="","-",VLOOKUP(A3,Kalender!$A$9:$B$34,2,))</f>
        <v>Franz Muster</v>
      </c>
      <c r="C3" s="354"/>
      <c r="D3" s="354"/>
      <c r="E3" s="355"/>
      <c r="F3" s="82">
        <v>1</v>
      </c>
      <c r="G3" s="353" t="str">
        <f>IF(F3="","-",VLOOKUP(F3,Kalender!$A$9:$B$34,2,))</f>
        <v>Franz Muster</v>
      </c>
      <c r="H3" s="354"/>
      <c r="I3" s="354"/>
      <c r="J3" s="355"/>
      <c r="K3" s="147"/>
      <c r="L3" s="82">
        <v>1</v>
      </c>
      <c r="M3" s="353" t="str">
        <f>IF(L3="","-",VLOOKUP(L3,Kalender!$A$9:$B$34,2,))</f>
        <v>Franz Muster</v>
      </c>
      <c r="N3" s="354"/>
      <c r="O3" s="354"/>
      <c r="P3" s="355"/>
      <c r="Q3" s="82">
        <v>7</v>
      </c>
      <c r="R3" s="353" t="str">
        <f>IF(Q3="","-",VLOOKUP(Q3,Kalender!$A$9:$B$34,2,))</f>
        <v>g</v>
      </c>
      <c r="S3" s="354"/>
      <c r="T3" s="354"/>
      <c r="U3" s="355"/>
      <c r="W3" s="82">
        <v>2</v>
      </c>
      <c r="X3" s="353" t="str">
        <f>IF(W3="","-",VLOOKUP(W3,Kalender!$A$9:$B$34,2,))</f>
        <v>Resi  Stiegel</v>
      </c>
      <c r="Y3" s="354"/>
      <c r="Z3" s="354"/>
      <c r="AA3" s="355"/>
      <c r="AB3" s="82">
        <v>7</v>
      </c>
      <c r="AC3" s="353" t="str">
        <f>IF(AB3="","-",VLOOKUP(AB3,Kalender!$A$9:$B$34,2,))</f>
        <v>g</v>
      </c>
      <c r="AD3" s="354"/>
      <c r="AE3" s="354"/>
      <c r="AF3" s="355"/>
      <c r="AH3" s="82">
        <v>6</v>
      </c>
      <c r="AI3" s="353" t="str">
        <f>IF(AH3="","-",VLOOKUP(AH3,Kalender!$A$9:$B$34,2,))</f>
        <v>f</v>
      </c>
      <c r="AJ3" s="354"/>
      <c r="AK3" s="354"/>
      <c r="AL3" s="355"/>
      <c r="AM3" s="82">
        <v>7</v>
      </c>
      <c r="AN3" s="353" t="str">
        <f>IF(AM3="","-",VLOOKUP(AM3,Kalender!$A$9:$B$34,2,))</f>
        <v>g</v>
      </c>
      <c r="AO3" s="354"/>
      <c r="AP3" s="354"/>
      <c r="AQ3" s="355"/>
    </row>
    <row r="4" spans="1:43" ht="15" customHeight="1">
      <c r="A4" s="176"/>
      <c r="B4" s="177"/>
      <c r="C4" s="177"/>
      <c r="D4" s="177"/>
      <c r="E4" s="178"/>
      <c r="F4" s="176"/>
      <c r="G4" s="177"/>
      <c r="H4" s="177"/>
      <c r="I4" s="177"/>
      <c r="J4" s="178"/>
      <c r="K4" s="147"/>
      <c r="L4" s="176"/>
      <c r="M4" s="177"/>
      <c r="N4" s="177"/>
      <c r="O4" s="177"/>
      <c r="P4" s="178"/>
      <c r="Q4" s="176"/>
      <c r="R4" s="177"/>
      <c r="S4" s="177"/>
      <c r="T4" s="177"/>
      <c r="U4" s="178"/>
      <c r="W4" s="176"/>
      <c r="X4" s="177"/>
      <c r="Y4" s="177"/>
      <c r="Z4" s="177"/>
      <c r="AA4" s="178"/>
      <c r="AB4" s="176"/>
      <c r="AC4" s="177"/>
      <c r="AD4" s="177"/>
      <c r="AE4" s="177"/>
      <c r="AF4" s="178"/>
      <c r="AH4" s="176"/>
      <c r="AI4" s="177"/>
      <c r="AJ4" s="177"/>
      <c r="AK4" s="177"/>
      <c r="AL4" s="178"/>
      <c r="AM4" s="176"/>
      <c r="AN4" s="177"/>
      <c r="AO4" s="177"/>
      <c r="AP4" s="177"/>
      <c r="AQ4" s="178"/>
    </row>
    <row r="5" spans="1:43" ht="15" customHeight="1">
      <c r="A5" s="169"/>
      <c r="B5" s="170"/>
      <c r="C5" s="170"/>
      <c r="D5" s="170"/>
      <c r="E5" s="171"/>
      <c r="F5" s="169"/>
      <c r="G5" s="170"/>
      <c r="H5" s="170"/>
      <c r="I5" s="170"/>
      <c r="J5" s="171"/>
      <c r="K5" s="147"/>
      <c r="L5" s="169"/>
      <c r="M5" s="170"/>
      <c r="N5" s="170"/>
      <c r="O5" s="170"/>
      <c r="P5" s="171"/>
      <c r="Q5" s="169"/>
      <c r="R5" s="170"/>
      <c r="S5" s="170"/>
      <c r="T5" s="170"/>
      <c r="U5" s="171"/>
      <c r="W5" s="169"/>
      <c r="X5" s="170"/>
      <c r="Y5" s="170"/>
      <c r="Z5" s="170"/>
      <c r="AA5" s="171"/>
      <c r="AB5" s="169"/>
      <c r="AC5" s="170"/>
      <c r="AD5" s="170"/>
      <c r="AE5" s="170"/>
      <c r="AF5" s="171"/>
      <c r="AH5" s="169"/>
      <c r="AI5" s="170"/>
      <c r="AJ5" s="170"/>
      <c r="AK5" s="170"/>
      <c r="AL5" s="171"/>
      <c r="AM5" s="169"/>
      <c r="AN5" s="170"/>
      <c r="AO5" s="170"/>
      <c r="AP5" s="170"/>
      <c r="AQ5" s="171"/>
    </row>
    <row r="6" spans="1:43" ht="15" customHeight="1">
      <c r="A6" s="179"/>
      <c r="B6" s="172"/>
      <c r="C6" s="172"/>
      <c r="D6" s="172"/>
      <c r="E6" s="173"/>
      <c r="F6" s="179"/>
      <c r="G6" s="172"/>
      <c r="H6" s="172"/>
      <c r="I6" s="172"/>
      <c r="J6" s="173"/>
      <c r="K6" s="147"/>
      <c r="L6" s="179"/>
      <c r="M6" s="172"/>
      <c r="N6" s="172"/>
      <c r="O6" s="172"/>
      <c r="P6" s="173"/>
      <c r="Q6" s="179"/>
      <c r="R6" s="172"/>
      <c r="S6" s="172"/>
      <c r="T6" s="172"/>
      <c r="U6" s="173"/>
      <c r="W6" s="179"/>
      <c r="X6" s="172"/>
      <c r="Y6" s="172"/>
      <c r="Z6" s="172"/>
      <c r="AA6" s="173"/>
      <c r="AB6" s="179"/>
      <c r="AC6" s="172"/>
      <c r="AD6" s="172"/>
      <c r="AE6" s="172"/>
      <c r="AF6" s="173"/>
      <c r="AH6" s="179"/>
      <c r="AI6" s="172"/>
      <c r="AJ6" s="172"/>
      <c r="AK6" s="172"/>
      <c r="AL6" s="173"/>
      <c r="AM6" s="179"/>
      <c r="AN6" s="172"/>
      <c r="AO6" s="172"/>
      <c r="AP6" s="172"/>
      <c r="AQ6" s="173"/>
    </row>
    <row r="7" spans="1:43" ht="15" customHeight="1">
      <c r="A7" s="179"/>
      <c r="B7" s="172"/>
      <c r="C7" s="172"/>
      <c r="D7" s="172"/>
      <c r="E7" s="173"/>
      <c r="F7" s="179"/>
      <c r="G7" s="172"/>
      <c r="H7" s="172"/>
      <c r="I7" s="172"/>
      <c r="J7" s="173"/>
      <c r="K7" s="147"/>
      <c r="L7" s="179"/>
      <c r="M7" s="172"/>
      <c r="N7" s="172"/>
      <c r="O7" s="172"/>
      <c r="P7" s="173"/>
      <c r="Q7" s="179"/>
      <c r="R7" s="172"/>
      <c r="S7" s="172"/>
      <c r="T7" s="172"/>
      <c r="U7" s="173"/>
      <c r="W7" s="179"/>
      <c r="X7" s="172"/>
      <c r="Y7" s="172"/>
      <c r="Z7" s="172"/>
      <c r="AA7" s="173"/>
      <c r="AB7" s="179"/>
      <c r="AC7" s="172"/>
      <c r="AD7" s="172"/>
      <c r="AE7" s="172"/>
      <c r="AF7" s="173"/>
      <c r="AH7" s="179"/>
      <c r="AI7" s="172"/>
      <c r="AJ7" s="172"/>
      <c r="AK7" s="172"/>
      <c r="AL7" s="173"/>
      <c r="AM7" s="179"/>
      <c r="AN7" s="172"/>
      <c r="AO7" s="172"/>
      <c r="AP7" s="172"/>
      <c r="AQ7" s="173"/>
    </row>
    <row r="8" spans="1:43" ht="15" customHeight="1">
      <c r="A8" s="179"/>
      <c r="B8" s="172"/>
      <c r="C8" s="172"/>
      <c r="D8" s="172"/>
      <c r="E8" s="173"/>
      <c r="F8" s="179"/>
      <c r="G8" s="172"/>
      <c r="H8" s="172"/>
      <c r="I8" s="172"/>
      <c r="J8" s="173"/>
      <c r="K8" s="147"/>
      <c r="L8" s="179"/>
      <c r="M8" s="172"/>
      <c r="N8" s="172"/>
      <c r="O8" s="172"/>
      <c r="P8" s="173"/>
      <c r="Q8" s="179"/>
      <c r="R8" s="172"/>
      <c r="S8" s="172"/>
      <c r="T8" s="172"/>
      <c r="U8" s="173"/>
      <c r="W8" s="179"/>
      <c r="X8" s="172"/>
      <c r="Y8" s="172"/>
      <c r="Z8" s="172"/>
      <c r="AA8" s="173"/>
      <c r="AB8" s="179"/>
      <c r="AC8" s="172"/>
      <c r="AD8" s="172"/>
      <c r="AE8" s="172"/>
      <c r="AF8" s="173"/>
      <c r="AH8" s="179"/>
      <c r="AI8" s="172"/>
      <c r="AJ8" s="172"/>
      <c r="AK8" s="172"/>
      <c r="AL8" s="173"/>
      <c r="AM8" s="179"/>
      <c r="AN8" s="172"/>
      <c r="AO8" s="172"/>
      <c r="AP8" s="172"/>
      <c r="AQ8" s="173"/>
    </row>
    <row r="9" spans="1:43" ht="15" customHeight="1">
      <c r="A9" s="179"/>
      <c r="B9" s="172"/>
      <c r="C9" s="172"/>
      <c r="D9" s="172"/>
      <c r="E9" s="173"/>
      <c r="F9" s="179"/>
      <c r="G9" s="172"/>
      <c r="H9" s="172"/>
      <c r="I9" s="172"/>
      <c r="J9" s="173"/>
      <c r="K9" s="147"/>
      <c r="L9" s="179"/>
      <c r="M9" s="172"/>
      <c r="N9" s="172"/>
      <c r="O9" s="172"/>
      <c r="P9" s="173"/>
      <c r="Q9" s="179"/>
      <c r="R9" s="172"/>
      <c r="S9" s="172"/>
      <c r="T9" s="172"/>
      <c r="U9" s="173"/>
      <c r="W9" s="179"/>
      <c r="X9" s="172"/>
      <c r="Y9" s="172"/>
      <c r="Z9" s="172"/>
      <c r="AA9" s="173"/>
      <c r="AB9" s="179"/>
      <c r="AC9" s="172"/>
      <c r="AD9" s="172"/>
      <c r="AE9" s="172"/>
      <c r="AF9" s="173"/>
      <c r="AH9" s="179"/>
      <c r="AI9" s="172"/>
      <c r="AJ9" s="172"/>
      <c r="AK9" s="172"/>
      <c r="AL9" s="173"/>
      <c r="AM9" s="179"/>
      <c r="AN9" s="172"/>
      <c r="AO9" s="172"/>
      <c r="AP9" s="172"/>
      <c r="AQ9" s="173"/>
    </row>
    <row r="10" spans="1:43" ht="15" customHeight="1" thickBot="1">
      <c r="A10" s="180"/>
      <c r="B10" s="174"/>
      <c r="C10" s="174"/>
      <c r="D10" s="174"/>
      <c r="E10" s="175"/>
      <c r="F10" s="180"/>
      <c r="G10" s="174"/>
      <c r="H10" s="174"/>
      <c r="I10" s="174"/>
      <c r="J10" s="175"/>
      <c r="K10" s="147"/>
      <c r="L10" s="180"/>
      <c r="M10" s="174"/>
      <c r="N10" s="174"/>
      <c r="O10" s="174"/>
      <c r="P10" s="175"/>
      <c r="Q10" s="180"/>
      <c r="R10" s="174"/>
      <c r="S10" s="174"/>
      <c r="T10" s="174"/>
      <c r="U10" s="175"/>
      <c r="W10" s="180"/>
      <c r="X10" s="174"/>
      <c r="Y10" s="174"/>
      <c r="Z10" s="174"/>
      <c r="AA10" s="175"/>
      <c r="AB10" s="180"/>
      <c r="AC10" s="174"/>
      <c r="AD10" s="174"/>
      <c r="AE10" s="174"/>
      <c r="AF10" s="175"/>
      <c r="AH10" s="180"/>
      <c r="AI10" s="174"/>
      <c r="AJ10" s="174"/>
      <c r="AK10" s="174"/>
      <c r="AL10" s="175"/>
      <c r="AM10" s="180"/>
      <c r="AN10" s="174"/>
      <c r="AO10" s="174"/>
      <c r="AP10" s="174"/>
      <c r="AQ10" s="175"/>
    </row>
    <row r="11" spans="1:43" ht="10.15" customHeight="1" thickBot="1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</row>
    <row r="12" spans="1:43" ht="15" customHeight="1" thickBot="1">
      <c r="A12" s="82">
        <v>1</v>
      </c>
      <c r="B12" s="353" t="str">
        <f>IF(A12="","-",VLOOKUP(A12,Kalender!$A$9:$B$34,2,))</f>
        <v>Franz Muster</v>
      </c>
      <c r="C12" s="354"/>
      <c r="D12" s="354"/>
      <c r="E12" s="355"/>
      <c r="F12" s="82">
        <v>4</v>
      </c>
      <c r="G12" s="353" t="str">
        <f>IF(F12="","-",VLOOKUP(F12,Kalender!$A$9:$B$34,2,))</f>
        <v>d</v>
      </c>
      <c r="H12" s="354"/>
      <c r="I12" s="354"/>
      <c r="J12" s="355"/>
      <c r="K12" s="148"/>
      <c r="L12" s="82">
        <v>1</v>
      </c>
      <c r="M12" s="353" t="str">
        <f>IF(L12="","-",VLOOKUP(L12,Kalender!$A$9:$B$34,2,))</f>
        <v>Franz Muster</v>
      </c>
      <c r="N12" s="354"/>
      <c r="O12" s="354"/>
      <c r="P12" s="355"/>
      <c r="Q12" s="82">
        <v>2</v>
      </c>
      <c r="R12" s="353" t="str">
        <f>IF(Q12="","-",VLOOKUP(Q12,Kalender!A9:B34,2,))</f>
        <v>Resi  Stiegel</v>
      </c>
      <c r="S12" s="354"/>
      <c r="T12" s="354"/>
      <c r="U12" s="355"/>
      <c r="W12" s="82">
        <v>2</v>
      </c>
      <c r="X12" s="353" t="str">
        <f>IF(W12="","-",VLOOKUP(W12,Kalender!$A$9:$B$34,2,))</f>
        <v>Resi  Stiegel</v>
      </c>
      <c r="Y12" s="354"/>
      <c r="Z12" s="354"/>
      <c r="AA12" s="355"/>
      <c r="AB12" s="82">
        <v>2</v>
      </c>
      <c r="AC12" s="353" t="str">
        <f>IF(AB12="","-",VLOOKUP(AB12,Kalender!$A$9:$B$34,2,))</f>
        <v>Resi  Stiegel</v>
      </c>
      <c r="AD12" s="354"/>
      <c r="AE12" s="354"/>
      <c r="AF12" s="355"/>
      <c r="AH12" s="82">
        <v>5</v>
      </c>
      <c r="AI12" s="353" t="str">
        <f>IF(AH12="","-",VLOOKUP(AH12,Kalender!$A$9:$B$34,2,))</f>
        <v>e</v>
      </c>
      <c r="AJ12" s="354"/>
      <c r="AK12" s="354"/>
      <c r="AL12" s="355"/>
      <c r="AM12" s="82">
        <v>2</v>
      </c>
      <c r="AN12" s="353" t="str">
        <f>IF(AM12="","-",VLOOKUP(AM12,Kalender!$A$9:$B$34,2,))</f>
        <v>Resi  Stiegel</v>
      </c>
      <c r="AO12" s="354"/>
      <c r="AP12" s="354"/>
      <c r="AQ12" s="355"/>
    </row>
    <row r="13" spans="1:43" ht="15" customHeight="1">
      <c r="A13" s="176"/>
      <c r="B13" s="177"/>
      <c r="C13" s="177"/>
      <c r="D13" s="177"/>
      <c r="E13" s="178"/>
      <c r="F13" s="176"/>
      <c r="G13" s="177"/>
      <c r="H13" s="177"/>
      <c r="I13" s="177"/>
      <c r="J13" s="178"/>
      <c r="K13" s="147"/>
      <c r="L13" s="176"/>
      <c r="M13" s="177"/>
      <c r="N13" s="177"/>
      <c r="O13" s="177"/>
      <c r="P13" s="178"/>
      <c r="Q13" s="176"/>
      <c r="R13" s="177"/>
      <c r="S13" s="177"/>
      <c r="T13" s="177"/>
      <c r="U13" s="178"/>
      <c r="W13" s="176"/>
      <c r="X13" s="177"/>
      <c r="Y13" s="177"/>
      <c r="Z13" s="177"/>
      <c r="AA13" s="178"/>
      <c r="AB13" s="176"/>
      <c r="AC13" s="177"/>
      <c r="AD13" s="177"/>
      <c r="AE13" s="177"/>
      <c r="AF13" s="178"/>
      <c r="AH13" s="176"/>
      <c r="AI13" s="177"/>
      <c r="AJ13" s="177"/>
      <c r="AK13" s="177"/>
      <c r="AL13" s="178"/>
      <c r="AM13" s="176"/>
      <c r="AN13" s="177"/>
      <c r="AO13" s="177"/>
      <c r="AP13" s="177"/>
      <c r="AQ13" s="178"/>
    </row>
    <row r="14" spans="1:43" ht="15" customHeight="1">
      <c r="A14" s="169"/>
      <c r="B14" s="170"/>
      <c r="C14" s="170"/>
      <c r="D14" s="170"/>
      <c r="E14" s="171"/>
      <c r="F14" s="169"/>
      <c r="G14" s="170"/>
      <c r="H14" s="170"/>
      <c r="I14" s="170"/>
      <c r="J14" s="171"/>
      <c r="K14" s="147"/>
      <c r="L14" s="169"/>
      <c r="M14" s="170"/>
      <c r="N14" s="170"/>
      <c r="O14" s="170"/>
      <c r="P14" s="171"/>
      <c r="Q14" s="169"/>
      <c r="R14" s="170"/>
      <c r="S14" s="170"/>
      <c r="T14" s="170"/>
      <c r="U14" s="171"/>
      <c r="W14" s="169"/>
      <c r="X14" s="170"/>
      <c r="Y14" s="170"/>
      <c r="Z14" s="170"/>
      <c r="AA14" s="171"/>
      <c r="AB14" s="169"/>
      <c r="AC14" s="170"/>
      <c r="AD14" s="170"/>
      <c r="AE14" s="170"/>
      <c r="AF14" s="171"/>
      <c r="AH14" s="169"/>
      <c r="AI14" s="170"/>
      <c r="AJ14" s="170"/>
      <c r="AK14" s="170"/>
      <c r="AL14" s="171"/>
      <c r="AM14" s="169"/>
      <c r="AN14" s="170"/>
      <c r="AO14" s="170"/>
      <c r="AP14" s="170"/>
      <c r="AQ14" s="171"/>
    </row>
    <row r="15" spans="1:43" ht="15" customHeight="1">
      <c r="A15" s="179"/>
      <c r="B15" s="172"/>
      <c r="C15" s="172"/>
      <c r="D15" s="172"/>
      <c r="E15" s="173"/>
      <c r="F15" s="179"/>
      <c r="G15" s="172"/>
      <c r="H15" s="172"/>
      <c r="I15" s="172"/>
      <c r="J15" s="173"/>
      <c r="K15" s="147"/>
      <c r="L15" s="179"/>
      <c r="M15" s="172"/>
      <c r="N15" s="172"/>
      <c r="O15" s="172"/>
      <c r="P15" s="173"/>
      <c r="Q15" s="179"/>
      <c r="R15" s="172"/>
      <c r="S15" s="172"/>
      <c r="T15" s="172"/>
      <c r="U15" s="173"/>
      <c r="W15" s="179"/>
      <c r="X15" s="172"/>
      <c r="Y15" s="172"/>
      <c r="Z15" s="172"/>
      <c r="AA15" s="173"/>
      <c r="AB15" s="179"/>
      <c r="AC15" s="172"/>
      <c r="AD15" s="172"/>
      <c r="AE15" s="172"/>
      <c r="AF15" s="173"/>
      <c r="AH15" s="179"/>
      <c r="AI15" s="172"/>
      <c r="AJ15" s="172"/>
      <c r="AK15" s="172"/>
      <c r="AL15" s="173"/>
      <c r="AM15" s="179"/>
      <c r="AN15" s="172"/>
      <c r="AO15" s="172"/>
      <c r="AP15" s="172"/>
      <c r="AQ15" s="173"/>
    </row>
    <row r="16" spans="1:43" ht="15" customHeight="1">
      <c r="A16" s="179"/>
      <c r="B16" s="172"/>
      <c r="C16" s="172"/>
      <c r="D16" s="172"/>
      <c r="E16" s="173"/>
      <c r="F16" s="179"/>
      <c r="G16" s="172"/>
      <c r="H16" s="172"/>
      <c r="I16" s="172"/>
      <c r="J16" s="173"/>
      <c r="K16" s="147"/>
      <c r="L16" s="179"/>
      <c r="M16" s="172"/>
      <c r="N16" s="172"/>
      <c r="O16" s="172"/>
      <c r="P16" s="173"/>
      <c r="Q16" s="179"/>
      <c r="R16" s="172"/>
      <c r="S16" s="172"/>
      <c r="T16" s="172"/>
      <c r="U16" s="173"/>
      <c r="W16" s="179"/>
      <c r="X16" s="172"/>
      <c r="Y16" s="172"/>
      <c r="Z16" s="172"/>
      <c r="AA16" s="173"/>
      <c r="AB16" s="179"/>
      <c r="AC16" s="172"/>
      <c r="AD16" s="172"/>
      <c r="AE16" s="172"/>
      <c r="AF16" s="173"/>
      <c r="AH16" s="179"/>
      <c r="AI16" s="172"/>
      <c r="AJ16" s="172"/>
      <c r="AK16" s="172"/>
      <c r="AL16" s="173"/>
      <c r="AM16" s="179"/>
      <c r="AN16" s="172"/>
      <c r="AO16" s="172"/>
      <c r="AP16" s="172"/>
      <c r="AQ16" s="173"/>
    </row>
    <row r="17" spans="1:43" ht="15" customHeight="1">
      <c r="A17" s="179"/>
      <c r="B17" s="172"/>
      <c r="C17" s="172"/>
      <c r="D17" s="172"/>
      <c r="E17" s="173"/>
      <c r="F17" s="179"/>
      <c r="G17" s="172"/>
      <c r="H17" s="172"/>
      <c r="I17" s="172"/>
      <c r="J17" s="173"/>
      <c r="K17" s="147"/>
      <c r="L17" s="179"/>
      <c r="M17" s="172"/>
      <c r="N17" s="172"/>
      <c r="O17" s="172"/>
      <c r="P17" s="173"/>
      <c r="Q17" s="179"/>
      <c r="R17" s="172"/>
      <c r="S17" s="172"/>
      <c r="T17" s="172"/>
      <c r="U17" s="173"/>
      <c r="W17" s="179"/>
      <c r="X17" s="172"/>
      <c r="Y17" s="172"/>
      <c r="Z17" s="172"/>
      <c r="AA17" s="173"/>
      <c r="AB17" s="179"/>
      <c r="AC17" s="172"/>
      <c r="AD17" s="172"/>
      <c r="AE17" s="172"/>
      <c r="AF17" s="173"/>
      <c r="AH17" s="179"/>
      <c r="AI17" s="172"/>
      <c r="AJ17" s="172"/>
      <c r="AK17" s="172"/>
      <c r="AL17" s="173"/>
      <c r="AM17" s="179"/>
      <c r="AN17" s="172"/>
      <c r="AO17" s="172"/>
      <c r="AP17" s="172"/>
      <c r="AQ17" s="173"/>
    </row>
    <row r="18" spans="1:43" ht="15" customHeight="1">
      <c r="A18" s="179"/>
      <c r="B18" s="172"/>
      <c r="C18" s="172"/>
      <c r="D18" s="172"/>
      <c r="E18" s="173"/>
      <c r="F18" s="179"/>
      <c r="G18" s="172"/>
      <c r="H18" s="172"/>
      <c r="I18" s="172"/>
      <c r="J18" s="173"/>
      <c r="K18" s="147"/>
      <c r="L18" s="179"/>
      <c r="M18" s="172"/>
      <c r="N18" s="172"/>
      <c r="O18" s="172"/>
      <c r="P18" s="173"/>
      <c r="Q18" s="179"/>
      <c r="R18" s="172"/>
      <c r="S18" s="172"/>
      <c r="T18" s="172"/>
      <c r="U18" s="173"/>
      <c r="W18" s="179"/>
      <c r="X18" s="172"/>
      <c r="Y18" s="172"/>
      <c r="Z18" s="172"/>
      <c r="AA18" s="173"/>
      <c r="AB18" s="179"/>
      <c r="AC18" s="172"/>
      <c r="AD18" s="172"/>
      <c r="AE18" s="172"/>
      <c r="AF18" s="173"/>
      <c r="AH18" s="179"/>
      <c r="AI18" s="172"/>
      <c r="AJ18" s="172"/>
      <c r="AK18" s="172"/>
      <c r="AL18" s="173"/>
      <c r="AM18" s="179"/>
      <c r="AN18" s="172"/>
      <c r="AO18" s="172"/>
      <c r="AP18" s="172"/>
      <c r="AQ18" s="173"/>
    </row>
    <row r="19" spans="1:43" ht="15" customHeight="1" thickBot="1">
      <c r="A19" s="180"/>
      <c r="B19" s="174"/>
      <c r="C19" s="174"/>
      <c r="D19" s="174"/>
      <c r="E19" s="175"/>
      <c r="F19" s="180"/>
      <c r="G19" s="174"/>
      <c r="H19" s="174"/>
      <c r="I19" s="174"/>
      <c r="J19" s="175"/>
      <c r="K19" s="147"/>
      <c r="L19" s="180"/>
      <c r="M19" s="174"/>
      <c r="N19" s="174"/>
      <c r="O19" s="174"/>
      <c r="P19" s="175"/>
      <c r="Q19" s="180"/>
      <c r="R19" s="174"/>
      <c r="S19" s="174"/>
      <c r="T19" s="174"/>
      <c r="U19" s="175"/>
      <c r="W19" s="180"/>
      <c r="X19" s="174"/>
      <c r="Y19" s="174"/>
      <c r="Z19" s="174"/>
      <c r="AA19" s="175"/>
      <c r="AB19" s="180"/>
      <c r="AC19" s="174"/>
      <c r="AD19" s="174"/>
      <c r="AE19" s="174"/>
      <c r="AF19" s="175"/>
      <c r="AH19" s="180"/>
      <c r="AI19" s="174"/>
      <c r="AJ19" s="174"/>
      <c r="AK19" s="174"/>
      <c r="AL19" s="175"/>
      <c r="AM19" s="180"/>
      <c r="AN19" s="174"/>
      <c r="AO19" s="174"/>
      <c r="AP19" s="174"/>
      <c r="AQ19" s="175"/>
    </row>
    <row r="20" spans="1:43" ht="9.9499999999999993" customHeight="1" thickBot="1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</row>
    <row r="21" spans="1:43" ht="15" customHeight="1" thickBot="1">
      <c r="A21" s="82">
        <v>3</v>
      </c>
      <c r="B21" s="353" t="str">
        <f>IF(A21="","-",VLOOKUP(A21,Kalender!$A$9:$B$34,2,))</f>
        <v>c</v>
      </c>
      <c r="C21" s="354"/>
      <c r="D21" s="354"/>
      <c r="E21" s="355"/>
      <c r="F21" s="82">
        <v>6</v>
      </c>
      <c r="G21" s="353" t="str">
        <f>IF(F21="","-",VLOOKUP(F21,Kalender!$A$9:$B$34,2,))</f>
        <v>f</v>
      </c>
      <c r="H21" s="354"/>
      <c r="I21" s="354"/>
      <c r="J21" s="355"/>
      <c r="K21" s="146"/>
      <c r="L21" s="82">
        <v>10</v>
      </c>
      <c r="M21" s="353" t="str">
        <f>IF(L21="","-",VLOOKUP(L21,Kalender!$A$9:$B$34,2,))</f>
        <v>k</v>
      </c>
      <c r="N21" s="354"/>
      <c r="O21" s="354"/>
      <c r="P21" s="355"/>
      <c r="Q21" s="82">
        <v>2</v>
      </c>
      <c r="R21" s="353" t="str">
        <f>IF(Q21="","-",VLOOKUP(Q21,Kalender!$A$9:$B$34,2,))</f>
        <v>Resi  Stiegel</v>
      </c>
      <c r="S21" s="354"/>
      <c r="T21" s="354"/>
      <c r="U21" s="355"/>
      <c r="W21" s="82">
        <v>3</v>
      </c>
      <c r="X21" s="353" t="str">
        <f>IF(W21="","-",VLOOKUP(W21,Kalender!$A$9:$B$34,2,))</f>
        <v>c</v>
      </c>
      <c r="Y21" s="354"/>
      <c r="Z21" s="354"/>
      <c r="AA21" s="355"/>
      <c r="AB21" s="82">
        <v>3</v>
      </c>
      <c r="AC21" s="353" t="str">
        <f>IF(AB21="","-",VLOOKUP(AB21,Kalender!$A$9:$B$34,2,))</f>
        <v>c</v>
      </c>
      <c r="AD21" s="354"/>
      <c r="AE21" s="354"/>
      <c r="AF21" s="355"/>
      <c r="AH21" s="82">
        <v>4</v>
      </c>
      <c r="AI21" s="353" t="str">
        <f>IF(AH21="","-",VLOOKUP(AH21,Kalender!$A$9:$B$34,2,))</f>
        <v>d</v>
      </c>
      <c r="AJ21" s="354"/>
      <c r="AK21" s="354"/>
      <c r="AL21" s="355"/>
      <c r="AM21" s="82">
        <v>2</v>
      </c>
      <c r="AN21" s="353" t="str">
        <f>IF(AM21="","-",VLOOKUP(AM21,Kalender!$A$9:$B$34,2,))</f>
        <v>Resi  Stiegel</v>
      </c>
      <c r="AO21" s="354"/>
      <c r="AP21" s="354"/>
      <c r="AQ21" s="355"/>
    </row>
    <row r="22" spans="1:43" ht="15" customHeight="1">
      <c r="A22" s="176"/>
      <c r="B22" s="177"/>
      <c r="C22" s="177"/>
      <c r="D22" s="177"/>
      <c r="E22" s="178"/>
      <c r="F22" s="176"/>
      <c r="G22" s="177"/>
      <c r="H22" s="177"/>
      <c r="I22" s="177"/>
      <c r="J22" s="178"/>
      <c r="K22" s="147"/>
      <c r="L22" s="176"/>
      <c r="M22" s="177"/>
      <c r="N22" s="177"/>
      <c r="O22" s="177"/>
      <c r="P22" s="178"/>
      <c r="Q22" s="176"/>
      <c r="R22" s="177"/>
      <c r="S22" s="177"/>
      <c r="T22" s="177"/>
      <c r="U22" s="178"/>
      <c r="W22" s="176"/>
      <c r="X22" s="177"/>
      <c r="Y22" s="177"/>
      <c r="Z22" s="177"/>
      <c r="AA22" s="178"/>
      <c r="AB22" s="176"/>
      <c r="AC22" s="177"/>
      <c r="AD22" s="177"/>
      <c r="AE22" s="177"/>
      <c r="AF22" s="178"/>
      <c r="AH22" s="176"/>
      <c r="AI22" s="177"/>
      <c r="AJ22" s="177"/>
      <c r="AK22" s="177"/>
      <c r="AL22" s="178"/>
      <c r="AM22" s="176"/>
      <c r="AN22" s="177"/>
      <c r="AO22" s="177"/>
      <c r="AP22" s="177"/>
      <c r="AQ22" s="178"/>
    </row>
    <row r="23" spans="1:43" ht="15" customHeight="1">
      <c r="A23" s="169"/>
      <c r="B23" s="170"/>
      <c r="C23" s="170"/>
      <c r="D23" s="170"/>
      <c r="E23" s="171"/>
      <c r="F23" s="169"/>
      <c r="G23" s="170"/>
      <c r="H23" s="170"/>
      <c r="I23" s="170"/>
      <c r="J23" s="171"/>
      <c r="K23" s="147"/>
      <c r="L23" s="169"/>
      <c r="M23" s="170"/>
      <c r="N23" s="170"/>
      <c r="O23" s="170"/>
      <c r="P23" s="171"/>
      <c r="Q23" s="169"/>
      <c r="R23" s="170"/>
      <c r="S23" s="170"/>
      <c r="T23" s="170"/>
      <c r="U23" s="171"/>
      <c r="W23" s="169"/>
      <c r="X23" s="170"/>
      <c r="Y23" s="170"/>
      <c r="Z23" s="170"/>
      <c r="AA23" s="171"/>
      <c r="AB23" s="169"/>
      <c r="AC23" s="170"/>
      <c r="AD23" s="170"/>
      <c r="AE23" s="170"/>
      <c r="AF23" s="171"/>
      <c r="AH23" s="169"/>
      <c r="AI23" s="170"/>
      <c r="AJ23" s="170"/>
      <c r="AK23" s="170"/>
      <c r="AL23" s="171"/>
      <c r="AM23" s="169"/>
      <c r="AN23" s="170"/>
      <c r="AO23" s="170"/>
      <c r="AP23" s="170"/>
      <c r="AQ23" s="171"/>
    </row>
    <row r="24" spans="1:43" ht="15" customHeight="1">
      <c r="A24" s="179"/>
      <c r="B24" s="172"/>
      <c r="C24" s="172"/>
      <c r="D24" s="172"/>
      <c r="E24" s="173"/>
      <c r="F24" s="179"/>
      <c r="G24" s="172"/>
      <c r="H24" s="172"/>
      <c r="I24" s="172"/>
      <c r="J24" s="173"/>
      <c r="K24" s="147"/>
      <c r="L24" s="179"/>
      <c r="M24" s="172"/>
      <c r="N24" s="172"/>
      <c r="O24" s="172"/>
      <c r="P24" s="173"/>
      <c r="Q24" s="179"/>
      <c r="R24" s="172"/>
      <c r="S24" s="172"/>
      <c r="T24" s="172"/>
      <c r="U24" s="173"/>
      <c r="W24" s="179"/>
      <c r="X24" s="172"/>
      <c r="Y24" s="172"/>
      <c r="Z24" s="172"/>
      <c r="AA24" s="173"/>
      <c r="AB24" s="179"/>
      <c r="AC24" s="172"/>
      <c r="AD24" s="172"/>
      <c r="AE24" s="172"/>
      <c r="AF24" s="173"/>
      <c r="AH24" s="179"/>
      <c r="AI24" s="172"/>
      <c r="AJ24" s="172"/>
      <c r="AK24" s="172"/>
      <c r="AL24" s="173"/>
      <c r="AM24" s="179"/>
      <c r="AN24" s="172"/>
      <c r="AO24" s="172"/>
      <c r="AP24" s="172"/>
      <c r="AQ24" s="173"/>
    </row>
    <row r="25" spans="1:43" ht="15" customHeight="1">
      <c r="A25" s="179"/>
      <c r="B25" s="172"/>
      <c r="C25" s="172"/>
      <c r="D25" s="172"/>
      <c r="E25" s="173"/>
      <c r="F25" s="179"/>
      <c r="G25" s="172"/>
      <c r="H25" s="172"/>
      <c r="I25" s="172"/>
      <c r="J25" s="173"/>
      <c r="K25" s="147"/>
      <c r="L25" s="179"/>
      <c r="M25" s="172"/>
      <c r="N25" s="172"/>
      <c r="O25" s="172"/>
      <c r="P25" s="173"/>
      <c r="Q25" s="179"/>
      <c r="R25" s="172"/>
      <c r="S25" s="172"/>
      <c r="T25" s="172"/>
      <c r="U25" s="173"/>
      <c r="W25" s="179"/>
      <c r="X25" s="172"/>
      <c r="Y25" s="172"/>
      <c r="Z25" s="172"/>
      <c r="AA25" s="173"/>
      <c r="AB25" s="179"/>
      <c r="AC25" s="172"/>
      <c r="AD25" s="172"/>
      <c r="AE25" s="172"/>
      <c r="AF25" s="173"/>
      <c r="AH25" s="179"/>
      <c r="AI25" s="172"/>
      <c r="AJ25" s="172"/>
      <c r="AK25" s="172"/>
      <c r="AL25" s="173"/>
      <c r="AM25" s="179"/>
      <c r="AN25" s="172"/>
      <c r="AO25" s="172"/>
      <c r="AP25" s="172"/>
      <c r="AQ25" s="173"/>
    </row>
    <row r="26" spans="1:43" ht="15" customHeight="1">
      <c r="A26" s="179"/>
      <c r="B26" s="172"/>
      <c r="C26" s="172"/>
      <c r="D26" s="172"/>
      <c r="E26" s="173"/>
      <c r="F26" s="179"/>
      <c r="G26" s="172"/>
      <c r="H26" s="172"/>
      <c r="I26" s="172"/>
      <c r="J26" s="173"/>
      <c r="K26" s="147"/>
      <c r="L26" s="179"/>
      <c r="M26" s="172"/>
      <c r="N26" s="172"/>
      <c r="O26" s="172"/>
      <c r="P26" s="173"/>
      <c r="Q26" s="179"/>
      <c r="R26" s="172"/>
      <c r="S26" s="172"/>
      <c r="T26" s="172"/>
      <c r="U26" s="173"/>
      <c r="W26" s="179"/>
      <c r="X26" s="172"/>
      <c r="Y26" s="172"/>
      <c r="Z26" s="172"/>
      <c r="AA26" s="173"/>
      <c r="AB26" s="179"/>
      <c r="AC26" s="172"/>
      <c r="AD26" s="172"/>
      <c r="AE26" s="172"/>
      <c r="AF26" s="173"/>
      <c r="AH26" s="179"/>
      <c r="AI26" s="172"/>
      <c r="AJ26" s="172"/>
      <c r="AK26" s="172"/>
      <c r="AL26" s="173"/>
      <c r="AM26" s="179"/>
      <c r="AN26" s="172"/>
      <c r="AO26" s="172"/>
      <c r="AP26" s="172"/>
      <c r="AQ26" s="173"/>
    </row>
    <row r="27" spans="1:43" ht="15" customHeight="1">
      <c r="A27" s="179"/>
      <c r="B27" s="172"/>
      <c r="C27" s="172"/>
      <c r="D27" s="172"/>
      <c r="E27" s="173"/>
      <c r="F27" s="179"/>
      <c r="G27" s="172"/>
      <c r="H27" s="172"/>
      <c r="I27" s="172"/>
      <c r="J27" s="173"/>
      <c r="K27" s="147"/>
      <c r="L27" s="179"/>
      <c r="M27" s="172"/>
      <c r="N27" s="172"/>
      <c r="O27" s="172"/>
      <c r="P27" s="173"/>
      <c r="Q27" s="179"/>
      <c r="R27" s="172"/>
      <c r="S27" s="172"/>
      <c r="T27" s="172"/>
      <c r="U27" s="173"/>
      <c r="W27" s="179"/>
      <c r="X27" s="172"/>
      <c r="Y27" s="172"/>
      <c r="Z27" s="172"/>
      <c r="AA27" s="173"/>
      <c r="AB27" s="179"/>
      <c r="AC27" s="172"/>
      <c r="AD27" s="172"/>
      <c r="AE27" s="172"/>
      <c r="AF27" s="173"/>
      <c r="AH27" s="179"/>
      <c r="AI27" s="172"/>
      <c r="AJ27" s="172"/>
      <c r="AK27" s="172"/>
      <c r="AL27" s="173"/>
      <c r="AM27" s="179"/>
      <c r="AN27" s="172"/>
      <c r="AO27" s="172"/>
      <c r="AP27" s="172"/>
      <c r="AQ27" s="173"/>
    </row>
    <row r="28" spans="1:43" ht="15" customHeight="1" thickBot="1">
      <c r="A28" s="180"/>
      <c r="B28" s="174"/>
      <c r="C28" s="174"/>
      <c r="D28" s="174"/>
      <c r="E28" s="175"/>
      <c r="F28" s="180"/>
      <c r="G28" s="174"/>
      <c r="H28" s="174"/>
      <c r="I28" s="174"/>
      <c r="J28" s="175"/>
      <c r="K28" s="147"/>
      <c r="L28" s="180"/>
      <c r="M28" s="174"/>
      <c r="N28" s="174"/>
      <c r="O28" s="174"/>
      <c r="P28" s="175"/>
      <c r="Q28" s="180"/>
      <c r="R28" s="174"/>
      <c r="S28" s="174"/>
      <c r="T28" s="174"/>
      <c r="U28" s="175"/>
      <c r="W28" s="180"/>
      <c r="X28" s="174"/>
      <c r="Y28" s="174"/>
      <c r="Z28" s="174"/>
      <c r="AA28" s="175"/>
      <c r="AB28" s="180"/>
      <c r="AC28" s="174"/>
      <c r="AD28" s="174"/>
      <c r="AE28" s="174"/>
      <c r="AF28" s="175"/>
      <c r="AH28" s="180"/>
      <c r="AI28" s="174"/>
      <c r="AJ28" s="174"/>
      <c r="AK28" s="174"/>
      <c r="AL28" s="175"/>
      <c r="AM28" s="180"/>
      <c r="AN28" s="174"/>
      <c r="AO28" s="174"/>
      <c r="AP28" s="174"/>
      <c r="AQ28" s="175"/>
    </row>
    <row r="29" spans="1:43" ht="10.15" customHeight="1" thickBot="1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</row>
    <row r="30" spans="1:43" ht="15" customHeight="1" thickBot="1">
      <c r="A30" s="82">
        <v>4</v>
      </c>
      <c r="B30" s="353" t="str">
        <f>IF(A30="","-",VLOOKUP(A30,Kalender!$A$9:$B$34,2,))</f>
        <v>d</v>
      </c>
      <c r="C30" s="354"/>
      <c r="D30" s="354"/>
      <c r="E30" s="355"/>
      <c r="F30" s="82">
        <v>5</v>
      </c>
      <c r="G30" s="353" t="str">
        <f>IF(F30="","-",VLOOKUP(F30,Kalender!$A$9:$B$34,2,))</f>
        <v>e</v>
      </c>
      <c r="H30" s="354"/>
      <c r="I30" s="354"/>
      <c r="J30" s="355"/>
      <c r="K30" s="144"/>
      <c r="L30" s="82">
        <v>1</v>
      </c>
      <c r="M30" s="353" t="str">
        <f>IF(L30="","-",VLOOKUP(L30,Kalender!$A$9:$B$34,2,))</f>
        <v>Franz Muster</v>
      </c>
      <c r="N30" s="354"/>
      <c r="O30" s="354"/>
      <c r="P30" s="355"/>
      <c r="Q30" s="82">
        <v>2</v>
      </c>
      <c r="R30" s="353" t="str">
        <f>IF(L30="","-",VLOOKUP(Q30,Kalender!$A$9:$B$34,2,))</f>
        <v>Resi  Stiegel</v>
      </c>
      <c r="S30" s="354"/>
      <c r="T30" s="354"/>
      <c r="U30" s="355"/>
      <c r="V30" s="359"/>
      <c r="W30" s="82">
        <v>3</v>
      </c>
      <c r="X30" s="353" t="str">
        <f>IF(W30="","-",VLOOKUP(W30,Kalender!$A$9:$B$34,2,))</f>
        <v>c</v>
      </c>
      <c r="Y30" s="354"/>
      <c r="Z30" s="354"/>
      <c r="AA30" s="355"/>
      <c r="AB30" s="82">
        <v>2</v>
      </c>
      <c r="AC30" s="353" t="str">
        <f>IF(AB30="","-",VLOOKUP(AB30,Kalender!$A$9:$B$34,2,))</f>
        <v>Resi  Stiegel</v>
      </c>
      <c r="AD30" s="354"/>
      <c r="AE30" s="354"/>
      <c r="AF30" s="355"/>
      <c r="AG30" s="359"/>
      <c r="AH30" s="82">
        <v>2</v>
      </c>
      <c r="AI30" s="353" t="str">
        <f>IF(AH30="","-",VLOOKUP(AH30,Kalender!$A$9:$B$34,2,))</f>
        <v>Resi  Stiegel</v>
      </c>
      <c r="AJ30" s="354"/>
      <c r="AK30" s="354"/>
      <c r="AL30" s="355"/>
      <c r="AM30" s="82">
        <v>2</v>
      </c>
      <c r="AN30" s="353" t="str">
        <f>IF(AM30="","-",VLOOKUP(AM30,Kalender!$A$9:$B$34,2,))</f>
        <v>Resi  Stiegel</v>
      </c>
      <c r="AO30" s="354"/>
      <c r="AP30" s="354"/>
      <c r="AQ30" s="355"/>
    </row>
    <row r="31" spans="1:43" ht="15" customHeight="1">
      <c r="A31" s="176"/>
      <c r="B31" s="177"/>
      <c r="C31" s="177"/>
      <c r="D31" s="177"/>
      <c r="E31" s="178"/>
      <c r="F31" s="176"/>
      <c r="G31" s="177"/>
      <c r="H31" s="177"/>
      <c r="I31" s="177"/>
      <c r="J31" s="178"/>
      <c r="K31" s="147"/>
      <c r="L31" s="176"/>
      <c r="M31" s="177"/>
      <c r="N31" s="177"/>
      <c r="O31" s="177"/>
      <c r="P31" s="178"/>
      <c r="Q31" s="176"/>
      <c r="R31" s="177"/>
      <c r="S31" s="177"/>
      <c r="T31" s="177"/>
      <c r="U31" s="178"/>
      <c r="V31" s="359"/>
      <c r="W31" s="176"/>
      <c r="X31" s="177"/>
      <c r="Y31" s="177"/>
      <c r="Z31" s="177"/>
      <c r="AA31" s="178"/>
      <c r="AB31" s="176"/>
      <c r="AC31" s="177"/>
      <c r="AD31" s="177"/>
      <c r="AE31" s="177"/>
      <c r="AF31" s="178"/>
      <c r="AG31" s="359"/>
      <c r="AH31" s="176"/>
      <c r="AI31" s="177"/>
      <c r="AJ31" s="177"/>
      <c r="AK31" s="177"/>
      <c r="AL31" s="178"/>
      <c r="AM31" s="176"/>
      <c r="AN31" s="177"/>
      <c r="AO31" s="177"/>
      <c r="AP31" s="177"/>
      <c r="AQ31" s="178"/>
    </row>
    <row r="32" spans="1:43" ht="15" customHeight="1">
      <c r="A32" s="169"/>
      <c r="B32" s="170"/>
      <c r="C32" s="170"/>
      <c r="D32" s="170"/>
      <c r="E32" s="171"/>
      <c r="F32" s="169"/>
      <c r="G32" s="170"/>
      <c r="H32" s="170"/>
      <c r="I32" s="170"/>
      <c r="J32" s="171"/>
      <c r="K32" s="147"/>
      <c r="L32" s="169"/>
      <c r="M32" s="170"/>
      <c r="N32" s="170"/>
      <c r="O32" s="170"/>
      <c r="P32" s="171"/>
      <c r="Q32" s="169"/>
      <c r="R32" s="170"/>
      <c r="S32" s="170"/>
      <c r="T32" s="170"/>
      <c r="U32" s="171"/>
      <c r="V32" s="359"/>
      <c r="W32" s="169"/>
      <c r="X32" s="170"/>
      <c r="Y32" s="170"/>
      <c r="Z32" s="170"/>
      <c r="AA32" s="171"/>
      <c r="AB32" s="169"/>
      <c r="AC32" s="170"/>
      <c r="AD32" s="170"/>
      <c r="AE32" s="170"/>
      <c r="AF32" s="171"/>
      <c r="AG32" s="359"/>
      <c r="AH32" s="169"/>
      <c r="AI32" s="170"/>
      <c r="AJ32" s="170"/>
      <c r="AK32" s="170"/>
      <c r="AL32" s="171"/>
      <c r="AM32" s="169"/>
      <c r="AN32" s="170"/>
      <c r="AO32" s="170"/>
      <c r="AP32" s="170"/>
      <c r="AQ32" s="171"/>
    </row>
    <row r="33" spans="1:43" ht="15" customHeight="1">
      <c r="A33" s="179"/>
      <c r="B33" s="172"/>
      <c r="C33" s="172"/>
      <c r="D33" s="172"/>
      <c r="E33" s="173"/>
      <c r="F33" s="179"/>
      <c r="G33" s="172"/>
      <c r="H33" s="172"/>
      <c r="I33" s="172"/>
      <c r="J33" s="173"/>
      <c r="K33" s="147"/>
      <c r="L33" s="179"/>
      <c r="M33" s="172"/>
      <c r="N33" s="172"/>
      <c r="O33" s="172"/>
      <c r="P33" s="173"/>
      <c r="Q33" s="179"/>
      <c r="R33" s="172"/>
      <c r="S33" s="172"/>
      <c r="T33" s="172"/>
      <c r="U33" s="173"/>
      <c r="V33" s="359"/>
      <c r="W33" s="179"/>
      <c r="X33" s="172"/>
      <c r="Y33" s="172"/>
      <c r="Z33" s="172"/>
      <c r="AA33" s="173"/>
      <c r="AB33" s="179"/>
      <c r="AC33" s="172"/>
      <c r="AD33" s="172"/>
      <c r="AE33" s="172"/>
      <c r="AF33" s="173"/>
      <c r="AG33" s="359"/>
      <c r="AH33" s="179"/>
      <c r="AI33" s="172"/>
      <c r="AJ33" s="172"/>
      <c r="AK33" s="172"/>
      <c r="AL33" s="173"/>
      <c r="AM33" s="179"/>
      <c r="AN33" s="172"/>
      <c r="AO33" s="172"/>
      <c r="AP33" s="172"/>
      <c r="AQ33" s="173"/>
    </row>
    <row r="34" spans="1:43" ht="15" customHeight="1">
      <c r="A34" s="179"/>
      <c r="B34" s="172"/>
      <c r="C34" s="172"/>
      <c r="D34" s="172"/>
      <c r="E34" s="173"/>
      <c r="F34" s="179"/>
      <c r="G34" s="172"/>
      <c r="H34" s="172"/>
      <c r="I34" s="172"/>
      <c r="J34" s="173"/>
      <c r="K34" s="147"/>
      <c r="L34" s="179"/>
      <c r="M34" s="172"/>
      <c r="N34" s="172"/>
      <c r="O34" s="172"/>
      <c r="P34" s="173"/>
      <c r="Q34" s="179"/>
      <c r="R34" s="172"/>
      <c r="S34" s="172"/>
      <c r="T34" s="172"/>
      <c r="U34" s="173"/>
      <c r="V34" s="359"/>
      <c r="W34" s="179"/>
      <c r="X34" s="172"/>
      <c r="Y34" s="172"/>
      <c r="Z34" s="172"/>
      <c r="AA34" s="173"/>
      <c r="AB34" s="179"/>
      <c r="AC34" s="172"/>
      <c r="AD34" s="172"/>
      <c r="AE34" s="172"/>
      <c r="AF34" s="173"/>
      <c r="AG34" s="359"/>
      <c r="AH34" s="179"/>
      <c r="AI34" s="172"/>
      <c r="AJ34" s="172"/>
      <c r="AK34" s="172"/>
      <c r="AL34" s="173"/>
      <c r="AM34" s="179"/>
      <c r="AN34" s="172"/>
      <c r="AO34" s="172"/>
      <c r="AP34" s="172"/>
      <c r="AQ34" s="173"/>
    </row>
    <row r="35" spans="1:43" ht="15" customHeight="1">
      <c r="A35" s="179"/>
      <c r="B35" s="172"/>
      <c r="C35" s="172"/>
      <c r="D35" s="172"/>
      <c r="E35" s="173"/>
      <c r="F35" s="179"/>
      <c r="G35" s="172"/>
      <c r="H35" s="172"/>
      <c r="I35" s="172"/>
      <c r="J35" s="173"/>
      <c r="K35" s="147"/>
      <c r="L35" s="179"/>
      <c r="M35" s="172"/>
      <c r="N35" s="172"/>
      <c r="O35" s="172"/>
      <c r="P35" s="173"/>
      <c r="Q35" s="179"/>
      <c r="R35" s="172"/>
      <c r="S35" s="172"/>
      <c r="T35" s="172"/>
      <c r="U35" s="173"/>
      <c r="V35" s="359"/>
      <c r="W35" s="179"/>
      <c r="X35" s="172"/>
      <c r="Y35" s="172"/>
      <c r="Z35" s="172"/>
      <c r="AA35" s="173"/>
      <c r="AB35" s="179"/>
      <c r="AC35" s="172"/>
      <c r="AD35" s="172"/>
      <c r="AE35" s="172"/>
      <c r="AF35" s="173"/>
      <c r="AG35" s="359"/>
      <c r="AH35" s="179"/>
      <c r="AI35" s="172"/>
      <c r="AJ35" s="172"/>
      <c r="AK35" s="172"/>
      <c r="AL35" s="173"/>
      <c r="AM35" s="179"/>
      <c r="AN35" s="172"/>
      <c r="AO35" s="172"/>
      <c r="AP35" s="172"/>
      <c r="AQ35" s="173"/>
    </row>
    <row r="36" spans="1:43" ht="15" customHeight="1">
      <c r="A36" s="179"/>
      <c r="B36" s="172"/>
      <c r="C36" s="172"/>
      <c r="D36" s="172"/>
      <c r="E36" s="173"/>
      <c r="F36" s="179"/>
      <c r="G36" s="172"/>
      <c r="H36" s="172"/>
      <c r="I36" s="172"/>
      <c r="J36" s="173"/>
      <c r="K36" s="147"/>
      <c r="L36" s="179"/>
      <c r="M36" s="172"/>
      <c r="N36" s="172"/>
      <c r="O36" s="172"/>
      <c r="P36" s="173"/>
      <c r="Q36" s="179"/>
      <c r="R36" s="172"/>
      <c r="S36" s="172"/>
      <c r="T36" s="172"/>
      <c r="U36" s="173"/>
      <c r="V36" s="359"/>
      <c r="W36" s="179"/>
      <c r="X36" s="172"/>
      <c r="Y36" s="172"/>
      <c r="Z36" s="172"/>
      <c r="AA36" s="173"/>
      <c r="AB36" s="179"/>
      <c r="AC36" s="172"/>
      <c r="AD36" s="172"/>
      <c r="AE36" s="172"/>
      <c r="AF36" s="173"/>
      <c r="AG36" s="359"/>
      <c r="AH36" s="179"/>
      <c r="AI36" s="172"/>
      <c r="AJ36" s="172"/>
      <c r="AK36" s="172"/>
      <c r="AL36" s="173"/>
      <c r="AM36" s="179"/>
      <c r="AN36" s="172"/>
      <c r="AO36" s="172"/>
      <c r="AP36" s="172"/>
      <c r="AQ36" s="173"/>
    </row>
    <row r="37" spans="1:43" ht="15" customHeight="1" thickBot="1">
      <c r="A37" s="180"/>
      <c r="B37" s="174"/>
      <c r="C37" s="174"/>
      <c r="D37" s="174"/>
      <c r="E37" s="175"/>
      <c r="F37" s="180"/>
      <c r="G37" s="174"/>
      <c r="H37" s="174"/>
      <c r="I37" s="174"/>
      <c r="J37" s="175"/>
      <c r="K37" s="147"/>
      <c r="L37" s="180"/>
      <c r="M37" s="174"/>
      <c r="N37" s="174"/>
      <c r="O37" s="174"/>
      <c r="P37" s="175"/>
      <c r="Q37" s="180"/>
      <c r="R37" s="174"/>
      <c r="S37" s="174"/>
      <c r="T37" s="174"/>
      <c r="U37" s="175"/>
      <c r="V37" s="359"/>
      <c r="W37" s="180"/>
      <c r="X37" s="174"/>
      <c r="Y37" s="174"/>
      <c r="Z37" s="174"/>
      <c r="AA37" s="175"/>
      <c r="AB37" s="180"/>
      <c r="AC37" s="174"/>
      <c r="AD37" s="174"/>
      <c r="AE37" s="174"/>
      <c r="AF37" s="175"/>
      <c r="AG37" s="359"/>
      <c r="AH37" s="180"/>
      <c r="AI37" s="174"/>
      <c r="AJ37" s="174"/>
      <c r="AK37" s="174"/>
      <c r="AL37" s="175"/>
      <c r="AM37" s="180"/>
      <c r="AN37" s="174"/>
      <c r="AO37" s="174"/>
      <c r="AP37" s="174"/>
      <c r="AQ37" s="175"/>
    </row>
  </sheetData>
  <sheetProtection sheet="1" objects="1" scenarios="1" formatCells="0" selectLockedCells="1"/>
  <mergeCells count="37">
    <mergeCell ref="V1:V2"/>
    <mergeCell ref="AN30:AQ30"/>
    <mergeCell ref="AN21:AQ21"/>
    <mergeCell ref="AN12:AQ12"/>
    <mergeCell ref="AN3:AQ3"/>
    <mergeCell ref="AI30:AL30"/>
    <mergeCell ref="AC21:AF21"/>
    <mergeCell ref="AI3:AL3"/>
    <mergeCell ref="AC12:AF12"/>
    <mergeCell ref="AI12:AL12"/>
    <mergeCell ref="AC3:AF3"/>
    <mergeCell ref="A1:U2"/>
    <mergeCell ref="W1:AQ2"/>
    <mergeCell ref="AI21:AL21"/>
    <mergeCell ref="B30:E30"/>
    <mergeCell ref="G30:J30"/>
    <mergeCell ref="M30:P30"/>
    <mergeCell ref="R30:U30"/>
    <mergeCell ref="V30:V37"/>
    <mergeCell ref="X30:AA30"/>
    <mergeCell ref="AC30:AF30"/>
    <mergeCell ref="AG30:AG37"/>
    <mergeCell ref="B21:E21"/>
    <mergeCell ref="G21:J21"/>
    <mergeCell ref="M21:P21"/>
    <mergeCell ref="R21:U21"/>
    <mergeCell ref="X21:AA21"/>
    <mergeCell ref="B12:E12"/>
    <mergeCell ref="G12:J12"/>
    <mergeCell ref="M12:P12"/>
    <mergeCell ref="R12:U12"/>
    <mergeCell ref="X12:AA12"/>
    <mergeCell ref="B3:E3"/>
    <mergeCell ref="G3:J3"/>
    <mergeCell ref="M3:P3"/>
    <mergeCell ref="R3:U3"/>
    <mergeCell ref="X3:AA3"/>
  </mergeCells>
  <conditionalFormatting sqref="A4:J10">
    <cfRule type="iconSet" priority="32">
      <iconSet iconSet="3Arrows" showValue="0">
        <cfvo type="percent" val="0"/>
        <cfvo type="num" val="0"/>
        <cfvo type="num" val="0" gte="0"/>
      </iconSet>
    </cfRule>
  </conditionalFormatting>
  <conditionalFormatting sqref="L4:U10">
    <cfRule type="iconSet" priority="31">
      <iconSet iconSet="3Arrows" showValue="0">
        <cfvo type="percent" val="0"/>
        <cfvo type="num" val="0"/>
        <cfvo type="num" val="0" gte="0"/>
      </iconSet>
    </cfRule>
  </conditionalFormatting>
  <conditionalFormatting sqref="W4:AF10">
    <cfRule type="iconSet" priority="30">
      <iconSet iconSet="3Arrows" showValue="0">
        <cfvo type="percent" val="0"/>
        <cfvo type="num" val="0"/>
        <cfvo type="num" val="0" gte="0"/>
      </iconSet>
    </cfRule>
  </conditionalFormatting>
  <conditionalFormatting sqref="AH4:AQ10">
    <cfRule type="iconSet" priority="29">
      <iconSet iconSet="3Arrows" showValue="0">
        <cfvo type="percent" val="0"/>
        <cfvo type="num" val="0"/>
        <cfvo type="num" val="0" gte="0"/>
      </iconSet>
    </cfRule>
  </conditionalFormatting>
  <conditionalFormatting sqref="L13:U19">
    <cfRule type="iconSet" priority="28">
      <iconSet iconSet="3Arrows" showValue="0">
        <cfvo type="percent" val="0"/>
        <cfvo type="num" val="0"/>
        <cfvo type="num" val="0" gte="0"/>
      </iconSet>
    </cfRule>
  </conditionalFormatting>
  <conditionalFormatting sqref="W13:AF19">
    <cfRule type="iconSet" priority="27">
      <iconSet iconSet="3Arrows" showValue="0">
        <cfvo type="percent" val="0"/>
        <cfvo type="num" val="0"/>
        <cfvo type="num" val="0" gte="0"/>
      </iconSet>
    </cfRule>
  </conditionalFormatting>
  <conditionalFormatting sqref="AH13:AQ19">
    <cfRule type="iconSet" priority="26">
      <iconSet iconSet="3Arrows" showValue="0">
        <cfvo type="percent" val="0"/>
        <cfvo type="num" val="0"/>
        <cfvo type="num" val="0" gte="0"/>
      </iconSet>
    </cfRule>
  </conditionalFormatting>
  <conditionalFormatting sqref="A22:J28">
    <cfRule type="iconSet" priority="25">
      <iconSet iconSet="3Arrows" showValue="0">
        <cfvo type="percent" val="0"/>
        <cfvo type="num" val="0"/>
        <cfvo type="num" val="0" gte="0"/>
      </iconSet>
    </cfRule>
  </conditionalFormatting>
  <conditionalFormatting sqref="L22:U28">
    <cfRule type="iconSet" priority="24">
      <iconSet iconSet="3Arrows" showValue="0">
        <cfvo type="percent" val="0"/>
        <cfvo type="num" val="0"/>
        <cfvo type="num" val="0" gte="0"/>
      </iconSet>
    </cfRule>
  </conditionalFormatting>
  <conditionalFormatting sqref="W22:AF28">
    <cfRule type="iconSet" priority="23">
      <iconSet iconSet="3Arrows" showValue="0">
        <cfvo type="percent" val="0"/>
        <cfvo type="num" val="0"/>
        <cfvo type="num" val="0" gte="0"/>
      </iconSet>
    </cfRule>
  </conditionalFormatting>
  <conditionalFormatting sqref="AH22:AQ28">
    <cfRule type="iconSet" priority="22">
      <iconSet iconSet="3Arrows" showValue="0">
        <cfvo type="percent" val="0"/>
        <cfvo type="num" val="0"/>
        <cfvo type="num" val="0" gte="0"/>
      </iconSet>
    </cfRule>
  </conditionalFormatting>
  <conditionalFormatting sqref="A31:J37">
    <cfRule type="iconSet" priority="21">
      <iconSet iconSet="3Arrows" showValue="0">
        <cfvo type="percent" val="0"/>
        <cfvo type="num" val="0"/>
        <cfvo type="num" val="0" gte="0"/>
      </iconSet>
    </cfRule>
  </conditionalFormatting>
  <conditionalFormatting sqref="L31:U37">
    <cfRule type="iconSet" priority="20">
      <iconSet iconSet="3Arrows" showValue="0">
        <cfvo type="percent" val="0"/>
        <cfvo type="num" val="0"/>
        <cfvo type="num" val="0" gte="0"/>
      </iconSet>
    </cfRule>
  </conditionalFormatting>
  <conditionalFormatting sqref="W31:AF37">
    <cfRule type="iconSet" priority="19">
      <iconSet iconSet="3Arrows" showValue="0">
        <cfvo type="percent" val="0"/>
        <cfvo type="num" val="0"/>
        <cfvo type="num" val="0" gte="0"/>
      </iconSet>
    </cfRule>
  </conditionalFormatting>
  <conditionalFormatting sqref="AH31:AQ37">
    <cfRule type="iconSet" priority="18">
      <iconSet iconSet="3Arrows" showValue="0">
        <cfvo type="percent" val="0"/>
        <cfvo type="num" val="0"/>
        <cfvo type="num" val="0" gte="0"/>
      </iconSet>
    </cfRule>
  </conditionalFormatting>
  <conditionalFormatting sqref="A13:E19">
    <cfRule type="iconSet" priority="17">
      <iconSet iconSet="3Arrows" showValue="0">
        <cfvo type="percent" val="0"/>
        <cfvo type="num" val="0"/>
        <cfvo type="num" val="0" gte="0"/>
      </iconSet>
    </cfRule>
  </conditionalFormatting>
  <conditionalFormatting sqref="F13:J19">
    <cfRule type="iconSet" priority="16">
      <iconSet iconSet="3Arrows" showValue="0">
        <cfvo type="percent" val="0"/>
        <cfvo type="num" val="0"/>
        <cfvo type="num" val="0" gte="0"/>
      </iconSet>
    </cfRule>
  </conditionalFormatting>
  <conditionalFormatting sqref="A13:J19">
    <cfRule type="iconSet" priority="15">
      <iconSet iconSet="3Arrows" showValue="0">
        <cfvo type="percent" val="0"/>
        <cfvo type="num" val="0"/>
        <cfvo type="num" val="0" gte="0"/>
      </iconSet>
    </cfRule>
  </conditionalFormatting>
  <pageMargins left="0.39370078740157483" right="0.39370078740157483" top="0.78740157480314965" bottom="0.39370078740157483" header="0.31496062992125984" footer="0.31496062992125984"/>
  <pageSetup paperSize="9" scale="97" orientation="landscape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G38"/>
  <sheetViews>
    <sheetView view="pageBreakPreview" topLeftCell="A2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SUMPRODUCT(($B$2:$B$27="LvB")*($D$2:$D$27=1))</f>
        <v>0</v>
      </c>
      <c r="Y26" s="47">
        <f>SUMPRODUCT(($B$2:$B$27="LvB")*($D$2:$D$27=1.5))</f>
        <v>0</v>
      </c>
      <c r="Z26" s="47">
        <f>SUMPRODUCT(($B$2:$B$27="LvB")*($D$2:$D$27=2))</f>
        <v>0</v>
      </c>
      <c r="AA26" s="47">
        <f>SUMPRODUCT(($B$2:$B$27="LvB")*($D$2:$D$27=2.5))</f>
        <v>0</v>
      </c>
      <c r="AB26" s="47">
        <f>SUMPRODUCT(($B$2:$B$27="LvB")*($D$2:$D$27=3))</f>
        <v>0</v>
      </c>
      <c r="AC26" s="47">
        <f>SUMPRODUCT(($B$2:$B$27="LvB")*($D$2:$D$27=3.5))</f>
        <v>0</v>
      </c>
      <c r="AD26" s="47">
        <f>SUMPRODUCT(($B$2:$B$27="LvB")*($D$2:$D$27=4))</f>
        <v>0</v>
      </c>
      <c r="AE26" s="47">
        <f>SUMPRODUCT(($B$2:$B$27="LvB")*($D$2:$D$27=4.5))</f>
        <v>0</v>
      </c>
      <c r="AF26" s="48">
        <f>SUMPRODUCT(($B$2:$B$27="LvB")*($D$2:$D$27=5))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58</v>
      </c>
      <c r="B35" s="533"/>
      <c r="C35" s="533"/>
      <c r="D35" s="547" t="s">
        <v>168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  <row r="38" spans="1:33">
      <c r="X38" s="56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17" priority="3" operator="equal">
      <formula>"N"</formula>
    </cfRule>
    <cfRule type="cellIs" dxfId="16" priority="4" operator="equal">
      <formula>"V"</formula>
    </cfRule>
  </conditionalFormatting>
  <conditionalFormatting sqref="B2:B27">
    <cfRule type="cellIs" dxfId="15" priority="1" operator="equal">
      <formula>"G"</formula>
    </cfRule>
    <cfRule type="cellIs" dxfId="14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SUMPRODUCT(($B$2:$B$27="LvB")*($D$2:$D$27=1))</f>
        <v>0</v>
      </c>
      <c r="Y26" s="47">
        <f>SUMPRODUCT(($B$2:$B$27="LvB")*($D$2:$D$27=1.5))</f>
        <v>0</v>
      </c>
      <c r="Z26" s="47">
        <f>SUMPRODUCT(($B$2:$B$27="LvB")*($D$2:$D$27=2))</f>
        <v>0</v>
      </c>
      <c r="AA26" s="47">
        <f>SUMPRODUCT(($B$2:$B$27="LvB")*($D$2:$D$27=2.5))</f>
        <v>0</v>
      </c>
      <c r="AB26" s="47">
        <f>SUMPRODUCT(($B$2:$B$27="LvB")*($D$2:$D$27=3))</f>
        <v>0</v>
      </c>
      <c r="AC26" s="47">
        <f>SUMPRODUCT(($B$2:$B$27="LvB")*($D$2:$D$27=3.5))</f>
        <v>0</v>
      </c>
      <c r="AD26" s="47">
        <f>SUMPRODUCT(($B$2:$B$27="LvB")*($D$2:$D$27=4))</f>
        <v>0</v>
      </c>
      <c r="AE26" s="47">
        <f>SUMPRODUCT(($B$2:$B$27="LvB")*($D$2:$D$27=4.5))</f>
        <v>0</v>
      </c>
      <c r="AF26" s="48">
        <f>SUMPRODUCT(($B$2:$B$27="LvB")*($D$2:$D$27=5))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60</v>
      </c>
      <c r="B35" s="533"/>
      <c r="C35" s="533"/>
      <c r="D35" s="547" t="s">
        <v>106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13" priority="3" operator="equal">
      <formula>"N"</formula>
    </cfRule>
    <cfRule type="cellIs" dxfId="12" priority="4" operator="equal">
      <formula>"V"</formula>
    </cfRule>
  </conditionalFormatting>
  <conditionalFormatting sqref="B2:B27">
    <cfRule type="cellIs" dxfId="11" priority="1" operator="equal">
      <formula>"G"</formula>
    </cfRule>
    <cfRule type="cellIs" dxfId="1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topLeftCell="C1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SUMPRODUCT(($B$2:$B$27="LvB")*($D$2:$D$27=1))</f>
        <v>0</v>
      </c>
      <c r="Y26" s="47">
        <f>SUMPRODUCT(($B$2:$B$27="LvB")*($D$2:$D$27=1.5))</f>
        <v>0</v>
      </c>
      <c r="Z26" s="47">
        <f>SUMPRODUCT(($B$2:$B$27="LvB")*($D$2:$D$27=2))</f>
        <v>0</v>
      </c>
      <c r="AA26" s="47">
        <f>SUMPRODUCT(($B$2:$B$27="LvB")*($D$2:$D$27=2.5))</f>
        <v>0</v>
      </c>
      <c r="AB26" s="47">
        <f>SUMPRODUCT(($B$2:$B$27="LvB")*($D$2:$D$27=3))</f>
        <v>0</v>
      </c>
      <c r="AC26" s="47">
        <f>SUMPRODUCT(($B$2:$B$27="LvB")*($D$2:$D$27=3.5))</f>
        <v>0</v>
      </c>
      <c r="AD26" s="47">
        <f>SUMPRODUCT(($B$2:$B$27="LvB")*($D$2:$D$27=4))</f>
        <v>0</v>
      </c>
      <c r="AE26" s="47">
        <f>SUMPRODUCT(($B$2:$B$27="LvB")*($D$2:$D$27=4.5))</f>
        <v>0</v>
      </c>
      <c r="AF26" s="48">
        <f>SUMPRODUCT(($B$2:$B$27="LvB")*($D$2:$D$27=5))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59</v>
      </c>
      <c r="B35" s="533"/>
      <c r="C35" s="533"/>
      <c r="D35" s="547" t="s">
        <v>107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9" priority="3" operator="equal">
      <formula>"N"</formula>
    </cfRule>
    <cfRule type="cellIs" dxfId="8" priority="4" operator="equal">
      <formula>"V"</formula>
    </cfRule>
  </conditionalFormatting>
  <conditionalFormatting sqref="B2:B27">
    <cfRule type="cellIs" dxfId="7" priority="1" operator="equal">
      <formula>"G"</formula>
    </cfRule>
    <cfRule type="cellIs" dxfId="6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86</v>
      </c>
      <c r="C2" s="25" t="str">
        <f>IF(F2="-","-",IF(F2&gt;=$W$8,1,(IF(F2&gt;$T$10,1.5,(IF(F2&gt;=$W$10,2,(IF(F2&gt;$T$12,2.5,(IF(F2&gt;=$W$12,3,(IF(F2&gt;$T$14,3.5,(IF(F2&gt;=$W$14,4,(IF(F2&gt;$T$16,4.5,5))))))))))))))))</f>
        <v>-</v>
      </c>
      <c r="D2" s="26" t="str">
        <f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149</v>
      </c>
      <c r="C3" s="25" t="str">
        <f t="shared" ref="C3:C27" si="0">IF(F3="-","-",IF(F3&gt;=$W$8,1,(IF(F3&gt;$T$10,1.5,(IF(F3&gt;=$W$10,2,(IF(F3&gt;$T$12,2.5,(IF(F3&gt;=$W$12,3,(IF(F3&gt;$T$14,3.5,(IF(F3&gt;=$W$14,4,(IF(F3&gt;$T$16,4.5,5))))))))))))))))</f>
        <v>-</v>
      </c>
      <c r="D3" s="26" t="str">
        <f t="shared" ref="D3:D27" si="1">IF(F3="-","-",IF(F3&gt;=$W$4,1,(IF(F3&gt;$T$6,1.5,(IF(F3&gt;=$W$6,2,(IF(F3&gt;$T$8,2.5,(IF(F3&gt;=$W$8,3,(IF(F3&gt;$T$10,3.5,(IF(F3&gt;=$W$10,4,(IF(F3&gt;$T$12,4.5,5))))))))))))))))</f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SUMPRODUCT(($B$2:$B$27="LvB")*($D$2:$D$27=1))</f>
        <v>0</v>
      </c>
      <c r="Y26" s="47">
        <f>SUMPRODUCT(($B$2:$B$27="LvB")*($D$2:$D$27=1.5))</f>
        <v>0</v>
      </c>
      <c r="Z26" s="47">
        <f>SUMPRODUCT(($B$2:$B$27="LvB")*($D$2:$D$27=2))</f>
        <v>0</v>
      </c>
      <c r="AA26" s="47">
        <f>SUMPRODUCT(($B$2:$B$27="LvB")*($D$2:$D$27=2.5))</f>
        <v>0</v>
      </c>
      <c r="AB26" s="47">
        <f>SUMPRODUCT(($B$2:$B$27="LvB")*($D$2:$D$27=3))</f>
        <v>0</v>
      </c>
      <c r="AC26" s="47">
        <f>SUMPRODUCT(($B$2:$B$27="LvB")*($D$2:$D$27=3.5))</f>
        <v>0</v>
      </c>
      <c r="AD26" s="47">
        <f>SUMPRODUCT(($B$2:$B$27="LvB")*($D$2:$D$27=4))</f>
        <v>0</v>
      </c>
      <c r="AE26" s="47">
        <f>SUMPRODUCT(($B$2:$B$27="LvB")*($D$2:$D$27=4.5))</f>
        <v>0</v>
      </c>
      <c r="AF26" s="48">
        <f>SUMPRODUCT(($B$2:$B$27="LvB")*($D$2:$D$27=5))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108</v>
      </c>
      <c r="B35" s="533"/>
      <c r="C35" s="533"/>
      <c r="D35" s="530" t="s">
        <v>64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33">
        <v>1</v>
      </c>
      <c r="H36" s="234">
        <f>G36+1</f>
        <v>2</v>
      </c>
      <c r="I36" s="234">
        <f t="shared" ref="I36:P36" si="4">H36+1</f>
        <v>3</v>
      </c>
      <c r="J36" s="234">
        <f t="shared" si="4"/>
        <v>4</v>
      </c>
      <c r="K36" s="234">
        <f t="shared" si="4"/>
        <v>5</v>
      </c>
      <c r="L36" s="234">
        <f t="shared" si="4"/>
        <v>6</v>
      </c>
      <c r="M36" s="234">
        <f t="shared" si="4"/>
        <v>7</v>
      </c>
      <c r="N36" s="234">
        <f t="shared" si="4"/>
        <v>8</v>
      </c>
      <c r="O36" s="234">
        <f t="shared" si="4"/>
        <v>9</v>
      </c>
      <c r="P36" s="234">
        <f t="shared" si="4"/>
        <v>10</v>
      </c>
      <c r="Q36" s="234">
        <f>P36+1</f>
        <v>11</v>
      </c>
      <c r="R36" s="234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A35:C36"/>
    <mergeCell ref="T34:W35"/>
    <mergeCell ref="G29:G34"/>
    <mergeCell ref="H29:H34"/>
    <mergeCell ref="I29:I34"/>
    <mergeCell ref="J29:J34"/>
    <mergeCell ref="K29:K34"/>
    <mergeCell ref="L29:L34"/>
    <mergeCell ref="M29:M34"/>
    <mergeCell ref="D35:E36"/>
    <mergeCell ref="W19:AE19"/>
    <mergeCell ref="T21:AF21"/>
    <mergeCell ref="T22:AF22"/>
    <mergeCell ref="T25:W26"/>
    <mergeCell ref="C28:F28"/>
    <mergeCell ref="T28:W29"/>
    <mergeCell ref="A29:F32"/>
    <mergeCell ref="T31:W32"/>
    <mergeCell ref="R29:R34"/>
    <mergeCell ref="N29:N34"/>
    <mergeCell ref="O29:O34"/>
    <mergeCell ref="P29:P34"/>
    <mergeCell ref="Q29:Q34"/>
    <mergeCell ref="A33:C34"/>
    <mergeCell ref="D33:F34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5" priority="3" operator="equal">
      <formula>"N"</formula>
    </cfRule>
    <cfRule type="cellIs" dxfId="4" priority="4" operator="equal">
      <formula>"V"</formula>
    </cfRule>
  </conditionalFormatting>
  <conditionalFormatting sqref="B2:B27">
    <cfRule type="cellIs" dxfId="3" priority="1" operator="equal">
      <formula>"G"</formula>
    </cfRule>
    <cfRule type="cellIs" dxfId="2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H36"/>
  <sheetViews>
    <sheetView view="pageBreakPreview" topLeftCell="A13" zoomScale="85" zoomScaleNormal="70" zoomScaleSheetLayoutView="85" zoomScalePageLayoutView="115" workbookViewId="0">
      <selection activeCell="AH2" sqref="AH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4" ht="30" customHeight="1" thickBot="1">
      <c r="A1" s="19" t="s">
        <v>16</v>
      </c>
      <c r="B1" s="125" t="s">
        <v>88</v>
      </c>
      <c r="C1" s="318" t="s">
        <v>101</v>
      </c>
      <c r="D1" s="319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4" ht="14.65" customHeight="1" thickBot="1">
      <c r="A2" s="24" t="str">
        <f>Kalender!B9</f>
        <v>Franz Muster</v>
      </c>
      <c r="B2" s="209" t="s">
        <v>86</v>
      </c>
      <c r="C2" s="316" t="str">
        <f t="shared" ref="C2:C27" si="0">IF(F2="-","-",IF(F2&gt;=$W$8,1,(IF(F2&gt;$T$10,1.5,(IF(F2&gt;=$W$10,2,(IF(F2&gt;$T$12,2.5,(IF(F2&gt;=$W$12,3,(IF(F2&gt;$T$14,3.5,(IF(F2&gt;=$W$14,4,(IF(F2&gt;$T$16,4.5,5))))))))))))))))</f>
        <v>-</v>
      </c>
      <c r="D2" s="317" t="str">
        <f t="shared" ref="D2:D27" si="1">IF(F2="-","-",IF(F2&gt;=$W$4,1,(IF(F2&gt;$T$6,1.5,(IF(F2&gt;=$W$6,2,(IF(F2&gt;$T$8,2.5,(IF(F2&gt;=$W$8,3,(IF(F2&gt;$T$10,3.5,(IF(F2&gt;=$W$10,4,(IF(F2&gt;$T$12,4.5,5))))))))))))))))</f>
        <v>-</v>
      </c>
      <c r="E2" s="27" t="str">
        <f>IF($C$28=0,"-",ROUND((100/$C$28)*SUM(G2:S2),1))</f>
        <v>-</v>
      </c>
      <c r="F2" s="28" t="str">
        <f>IF(AND(G2="",H2="",I2="",J2="",K2="",L2="",M2="",N2="",O2="",P2="",Q2="",R2=""),"-",SUM(G2:R2))</f>
        <v>-</v>
      </c>
      <c r="G2" s="194"/>
      <c r="H2" s="195"/>
      <c r="I2" s="195"/>
      <c r="J2" s="195"/>
      <c r="K2" s="195"/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4" ht="14.65" customHeight="1" thickBot="1">
      <c r="A3" s="29" t="str">
        <f>Kalender!B10</f>
        <v>Resi  Stiegel</v>
      </c>
      <c r="B3" s="210" t="s">
        <v>87</v>
      </c>
      <c r="C3" s="316" t="str">
        <f t="shared" si="0"/>
        <v>-</v>
      </c>
      <c r="D3" s="317" t="str">
        <f t="shared" si="1"/>
        <v>-</v>
      </c>
      <c r="E3" s="27" t="str">
        <f t="shared" ref="E3:E27" si="2">IF($C$28=0,"-",ROUND((100/$C$28)*SUM(G3:S3),1))</f>
        <v>-</v>
      </c>
      <c r="F3" s="28" t="str">
        <f>IF(AND(G3="",H3="",I3="",J3="",K3="",L3="",M3="",N3="",O3="",P3="",Q3="",R3=""),"-",SUM(G3:R3))</f>
        <v>-</v>
      </c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4" ht="14.65" customHeight="1">
      <c r="A4" s="29" t="str">
        <f>Kalender!B11</f>
        <v>c</v>
      </c>
      <c r="B4" s="210"/>
      <c r="C4" s="316" t="str">
        <f t="shared" si="0"/>
        <v>-</v>
      </c>
      <c r="D4" s="317" t="str">
        <f t="shared" si="1"/>
        <v>-</v>
      </c>
      <c r="E4" s="27" t="str">
        <f t="shared" si="2"/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0</v>
      </c>
      <c r="U4" s="484"/>
      <c r="V4" s="487" t="s">
        <v>2</v>
      </c>
      <c r="W4" s="488">
        <f>ROUND($C$28/100*AB4,0)</f>
        <v>0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4" ht="14.65" customHeight="1" thickBot="1">
      <c r="A5" s="29" t="str">
        <f>Kalender!B12</f>
        <v>d</v>
      </c>
      <c r="B5" s="211"/>
      <c r="C5" s="316" t="str">
        <f t="shared" si="0"/>
        <v>-</v>
      </c>
      <c r="D5" s="317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  <c r="AH5" s="97">
        <f>T4-W4</f>
        <v>0</v>
      </c>
    </row>
    <row r="6" spans="1:34" ht="14.65" customHeight="1">
      <c r="A6" s="29" t="str">
        <f>Kalender!B13</f>
        <v>e</v>
      </c>
      <c r="B6" s="211"/>
      <c r="C6" s="316" t="str">
        <f t="shared" si="0"/>
        <v>-</v>
      </c>
      <c r="D6" s="317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0</v>
      </c>
      <c r="U6" s="484"/>
      <c r="V6" s="487" t="s">
        <v>2</v>
      </c>
      <c r="W6" s="488">
        <f>ROUND($C$28/100*AB6,0)</f>
        <v>0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  <c r="AH6" s="97"/>
    </row>
    <row r="7" spans="1:34" ht="14.65" customHeight="1" thickBot="1">
      <c r="A7" s="29" t="str">
        <f>Kalender!B14</f>
        <v>f</v>
      </c>
      <c r="B7" s="210"/>
      <c r="C7" s="316" t="str">
        <f t="shared" si="0"/>
        <v>-</v>
      </c>
      <c r="D7" s="317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  <c r="AH7" s="97">
        <f t="shared" ref="AH7:AH17" si="4">T6-W6</f>
        <v>0</v>
      </c>
    </row>
    <row r="8" spans="1:34" ht="14.65" customHeight="1">
      <c r="A8" s="29" t="str">
        <f>Kalender!B15</f>
        <v>g</v>
      </c>
      <c r="B8" s="211"/>
      <c r="C8" s="316" t="str">
        <f t="shared" si="0"/>
        <v>-</v>
      </c>
      <c r="D8" s="317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0</v>
      </c>
      <c r="U8" s="484"/>
      <c r="V8" s="487" t="s">
        <v>2</v>
      </c>
      <c r="W8" s="488">
        <f>ROUND($C$28/100*AB8,0)</f>
        <v>0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  <c r="AH8" s="97"/>
    </row>
    <row r="9" spans="1:34" ht="14.65" customHeight="1" thickBot="1">
      <c r="A9" s="29" t="str">
        <f>Kalender!B16</f>
        <v>i</v>
      </c>
      <c r="B9" s="210"/>
      <c r="C9" s="316" t="str">
        <f t="shared" si="0"/>
        <v>-</v>
      </c>
      <c r="D9" s="317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  <c r="AH9" s="97">
        <f t="shared" si="4"/>
        <v>0</v>
      </c>
    </row>
    <row r="10" spans="1:34" ht="14.65" customHeight="1">
      <c r="A10" s="29" t="str">
        <f>Kalender!B17</f>
        <v>j</v>
      </c>
      <c r="B10" s="211"/>
      <c r="C10" s="316" t="str">
        <f t="shared" si="0"/>
        <v>-</v>
      </c>
      <c r="D10" s="317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0</v>
      </c>
      <c r="U10" s="484"/>
      <c r="V10" s="487" t="s">
        <v>2</v>
      </c>
      <c r="W10" s="488">
        <f>ROUND($C$28/100*AB10,0)</f>
        <v>0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  <c r="AH10" s="97"/>
    </row>
    <row r="11" spans="1:34" ht="14.65" customHeight="1" thickBot="1">
      <c r="A11" s="29" t="str">
        <f>Kalender!B18</f>
        <v>k</v>
      </c>
      <c r="B11" s="211"/>
      <c r="C11" s="316" t="str">
        <f t="shared" si="0"/>
        <v>-</v>
      </c>
      <c r="D11" s="317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  <c r="AH11" s="97">
        <f t="shared" si="4"/>
        <v>0</v>
      </c>
    </row>
    <row r="12" spans="1:34" ht="14.65" customHeight="1">
      <c r="A12" s="29" t="str">
        <f>Kalender!B19</f>
        <v>l</v>
      </c>
      <c r="B12" s="211"/>
      <c r="C12" s="316" t="str">
        <f t="shared" si="0"/>
        <v>-</v>
      </c>
      <c r="D12" s="317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0</v>
      </c>
      <c r="U12" s="484"/>
      <c r="V12" s="487" t="s">
        <v>2</v>
      </c>
      <c r="W12" s="488">
        <f>ROUND($C$28/100*AB12,0)</f>
        <v>0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  <c r="AH12" s="97"/>
    </row>
    <row r="13" spans="1:34" ht="14.65" customHeight="1" thickBot="1">
      <c r="A13" s="29" t="str">
        <f>Kalender!B20</f>
        <v>m</v>
      </c>
      <c r="B13" s="211"/>
      <c r="C13" s="316" t="str">
        <f t="shared" si="0"/>
        <v>-</v>
      </c>
      <c r="D13" s="317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  <c r="AH13" s="97">
        <f t="shared" si="4"/>
        <v>0</v>
      </c>
    </row>
    <row r="14" spans="1:34" ht="14.65" customHeight="1">
      <c r="A14" s="29" t="str">
        <f>Kalender!B21</f>
        <v>o</v>
      </c>
      <c r="B14" s="210"/>
      <c r="C14" s="316" t="str">
        <f t="shared" si="0"/>
        <v>-</v>
      </c>
      <c r="D14" s="317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0</v>
      </c>
      <c r="U14" s="484"/>
      <c r="V14" s="487" t="s">
        <v>2</v>
      </c>
      <c r="W14" s="488">
        <f>ROUND($C$28/100*AB14,0)</f>
        <v>0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  <c r="AH14" s="97"/>
    </row>
    <row r="15" spans="1:34" ht="14.65" customHeight="1" thickBot="1">
      <c r="A15" s="29" t="str">
        <f>Kalender!B22</f>
        <v>p</v>
      </c>
      <c r="B15" s="210"/>
      <c r="C15" s="316" t="str">
        <f t="shared" si="0"/>
        <v>-</v>
      </c>
      <c r="D15" s="317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  <c r="AH15" s="97">
        <f t="shared" si="4"/>
        <v>0</v>
      </c>
    </row>
    <row r="16" spans="1:34" ht="14.65" customHeight="1">
      <c r="A16" s="29" t="str">
        <f>Kalender!B23</f>
        <v>q</v>
      </c>
      <c r="B16" s="211"/>
      <c r="C16" s="316" t="str">
        <f t="shared" si="0"/>
        <v>-</v>
      </c>
      <c r="D16" s="317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0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  <c r="AH16" s="97"/>
    </row>
    <row r="17" spans="1:34" ht="14.65" customHeight="1" thickBot="1">
      <c r="A17" s="29" t="str">
        <f>Kalender!B24</f>
        <v>r</v>
      </c>
      <c r="B17" s="211"/>
      <c r="C17" s="316" t="str">
        <f t="shared" si="0"/>
        <v>-</v>
      </c>
      <c r="D17" s="317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  <c r="AH17" s="97">
        <f t="shared" si="4"/>
        <v>0</v>
      </c>
    </row>
    <row r="18" spans="1:34" ht="14.65" customHeight="1" thickBot="1">
      <c r="A18" s="29" t="str">
        <f>Kalender!B25</f>
        <v>s</v>
      </c>
      <c r="B18" s="211"/>
      <c r="C18" s="316" t="str">
        <f t="shared" si="0"/>
        <v>-</v>
      </c>
      <c r="D18" s="317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4" ht="14.65" customHeight="1" thickBot="1">
      <c r="A19" s="29" t="str">
        <f>Kalender!B26</f>
        <v>t</v>
      </c>
      <c r="B19" s="210"/>
      <c r="C19" s="316" t="str">
        <f t="shared" si="0"/>
        <v>-</v>
      </c>
      <c r="D19" s="317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4" ht="14.65" customHeight="1">
      <c r="A20" s="29" t="str">
        <f>Kalender!B27</f>
        <v>u</v>
      </c>
      <c r="B20" s="210"/>
      <c r="C20" s="316" t="str">
        <f t="shared" si="0"/>
        <v>-</v>
      </c>
      <c r="D20" s="317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4" ht="14.65" customHeight="1">
      <c r="A21" s="29" t="str">
        <f>Kalender!B28</f>
        <v>v</v>
      </c>
      <c r="B21" s="211"/>
      <c r="C21" s="316" t="str">
        <f t="shared" si="0"/>
        <v>-</v>
      </c>
      <c r="D21" s="317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4" ht="14.65" customHeight="1">
      <c r="A22" s="29" t="str">
        <f>Kalender!B29</f>
        <v>w</v>
      </c>
      <c r="B22" s="210"/>
      <c r="C22" s="316" t="str">
        <f t="shared" si="0"/>
        <v>-</v>
      </c>
      <c r="D22" s="317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4" ht="14.65" customHeight="1">
      <c r="A23" s="29" t="str">
        <f>Kalender!B30</f>
        <v>x</v>
      </c>
      <c r="B23" s="210"/>
      <c r="C23" s="316" t="str">
        <f t="shared" si="0"/>
        <v>-</v>
      </c>
      <c r="D23" s="317" t="str">
        <f t="shared" si="1"/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38"/>
    </row>
    <row r="24" spans="1:34" ht="14.65" customHeight="1" thickBot="1">
      <c r="A24" s="29" t="str">
        <f>Kalender!B31</f>
        <v>y</v>
      </c>
      <c r="B24" s="211"/>
      <c r="C24" s="316" t="str">
        <f t="shared" si="0"/>
        <v>-</v>
      </c>
      <c r="D24" s="317" t="str">
        <f t="shared" si="1"/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4" ht="14.65" customHeight="1">
      <c r="A25" s="29" t="str">
        <f>Kalender!B32</f>
        <v>z</v>
      </c>
      <c r="B25" s="210"/>
      <c r="C25" s="316" t="str">
        <f t="shared" si="0"/>
        <v>-</v>
      </c>
      <c r="D25" s="317" t="str">
        <f t="shared" si="1"/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4" ht="14.65" customHeight="1" thickBot="1">
      <c r="A26" s="29" t="str">
        <f>Kalender!B33</f>
        <v>-</v>
      </c>
      <c r="B26" s="210"/>
      <c r="C26" s="316" t="str">
        <f t="shared" si="0"/>
        <v>-</v>
      </c>
      <c r="D26" s="317" t="str">
        <f t="shared" si="1"/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SUMPRODUCT(($B$2:$B$27="LvB")*($D$2:$D$27=1))</f>
        <v>0</v>
      </c>
      <c r="Y26" s="47">
        <f>SUMPRODUCT(($B$2:$B$27="LvB")*($D$2:$D$27=1.5))</f>
        <v>0</v>
      </c>
      <c r="Z26" s="47">
        <f>SUMPRODUCT(($B$2:$B$27="LvB")*($D$2:$D$27=2))</f>
        <v>0</v>
      </c>
      <c r="AA26" s="47">
        <f>SUMPRODUCT(($B$2:$B$27="LvB")*($D$2:$D$27=2.5))</f>
        <v>0</v>
      </c>
      <c r="AB26" s="47">
        <f>SUMPRODUCT(($B$2:$B$27="LvB")*($D$2:$D$27=3))</f>
        <v>0</v>
      </c>
      <c r="AC26" s="47">
        <f>SUMPRODUCT(($B$2:$B$27="LvB")*($D$2:$D$27=3.5))</f>
        <v>0</v>
      </c>
      <c r="AD26" s="47">
        <f>SUMPRODUCT(($B$2:$B$27="LvB")*($D$2:$D$27=4))</f>
        <v>0</v>
      </c>
      <c r="AE26" s="47">
        <f>SUMPRODUCT(($B$2:$B$27="LvB")*($D$2:$D$27=4.5))</f>
        <v>0</v>
      </c>
      <c r="AF26" s="48">
        <f>SUMPRODUCT(($B$2:$B$27="LvB")*($D$2:$D$27=5))</f>
        <v>0</v>
      </c>
      <c r="AG26" s="38"/>
    </row>
    <row r="27" spans="1:34" ht="14.65" customHeight="1" thickBot="1">
      <c r="A27" s="30" t="str">
        <f>Kalender!B34</f>
        <v>-</v>
      </c>
      <c r="B27" s="212"/>
      <c r="C27" s="316" t="str">
        <f t="shared" si="0"/>
        <v>-</v>
      </c>
      <c r="D27" s="317" t="str">
        <f t="shared" si="1"/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4" ht="14.65" customHeight="1" thickBot="1">
      <c r="A28" s="59" t="s">
        <v>20</v>
      </c>
      <c r="B28" s="31"/>
      <c r="C28" s="505">
        <f>SUM(G28:S28)</f>
        <v>0</v>
      </c>
      <c r="D28" s="505"/>
      <c r="E28" s="505"/>
      <c r="F28" s="506"/>
      <c r="G28" s="205"/>
      <c r="H28" s="206"/>
      <c r="I28" s="206"/>
      <c r="J28" s="206"/>
      <c r="K28" s="206"/>
      <c r="L28" s="206"/>
      <c r="M28" s="207"/>
      <c r="N28" s="206"/>
      <c r="O28" s="206"/>
      <c r="P28" s="206"/>
      <c r="Q28" s="206"/>
      <c r="R28" s="221"/>
      <c r="S28" s="166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4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166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4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4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4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43" t="s">
        <v>13</v>
      </c>
      <c r="B35" s="544"/>
      <c r="C35" s="544"/>
      <c r="D35" s="547" t="s">
        <v>77</v>
      </c>
      <c r="E35" s="547"/>
      <c r="F35" s="214" t="s">
        <v>88</v>
      </c>
      <c r="G35" s="218" t="s">
        <v>149</v>
      </c>
      <c r="H35" s="219" t="s">
        <v>86</v>
      </c>
      <c r="I35" s="219" t="s">
        <v>2</v>
      </c>
      <c r="J35" s="219" t="s">
        <v>2</v>
      </c>
      <c r="K35" s="219" t="s">
        <v>2</v>
      </c>
      <c r="L35" s="219" t="s">
        <v>2</v>
      </c>
      <c r="M35" s="219" t="s">
        <v>2</v>
      </c>
      <c r="N35" s="219" t="s">
        <v>2</v>
      </c>
      <c r="O35" s="219" t="s">
        <v>2</v>
      </c>
      <c r="P35" s="219" t="s">
        <v>2</v>
      </c>
      <c r="Q35" s="219" t="s">
        <v>2</v>
      </c>
      <c r="R35" s="219" t="s">
        <v>2</v>
      </c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45"/>
      <c r="B36" s="546"/>
      <c r="C36" s="546"/>
      <c r="D36" s="548"/>
      <c r="E36" s="548"/>
      <c r="F36" s="215" t="s">
        <v>28</v>
      </c>
      <c r="G36" s="216">
        <v>1</v>
      </c>
      <c r="H36" s="217">
        <f>G36+1</f>
        <v>2</v>
      </c>
      <c r="I36" s="217">
        <f t="shared" ref="I36:P36" si="5">H36+1</f>
        <v>3</v>
      </c>
      <c r="J36" s="217">
        <f t="shared" si="5"/>
        <v>4</v>
      </c>
      <c r="K36" s="217">
        <f t="shared" si="5"/>
        <v>5</v>
      </c>
      <c r="L36" s="217">
        <f t="shared" si="5"/>
        <v>6</v>
      </c>
      <c r="M36" s="217">
        <f t="shared" si="5"/>
        <v>7</v>
      </c>
      <c r="N36" s="217">
        <f t="shared" si="5"/>
        <v>8</v>
      </c>
      <c r="O36" s="217">
        <f t="shared" si="5"/>
        <v>9</v>
      </c>
      <c r="P36" s="217">
        <f t="shared" si="5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D35:E36"/>
    <mergeCell ref="G29:G34"/>
    <mergeCell ref="H29:H34"/>
    <mergeCell ref="I29:I34"/>
    <mergeCell ref="W19:AE19"/>
    <mergeCell ref="T21:AF21"/>
    <mergeCell ref="T22:AF22"/>
    <mergeCell ref="T25:W26"/>
    <mergeCell ref="T31:W32"/>
    <mergeCell ref="C28:F28"/>
    <mergeCell ref="T28:W29"/>
    <mergeCell ref="A29:F32"/>
    <mergeCell ref="A33:C34"/>
    <mergeCell ref="D33:F34"/>
    <mergeCell ref="J29:J34"/>
    <mergeCell ref="T34:W35"/>
    <mergeCell ref="K29:K34"/>
    <mergeCell ref="L29:L34"/>
    <mergeCell ref="R29:R34"/>
    <mergeCell ref="M29:M34"/>
    <mergeCell ref="N29:N34"/>
    <mergeCell ref="O29:O34"/>
    <mergeCell ref="P29:P34"/>
    <mergeCell ref="Q29:Q34"/>
    <mergeCell ref="A35:C36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T10:U11"/>
    <mergeCell ref="V10:V11"/>
    <mergeCell ref="W10:X11"/>
    <mergeCell ref="Y10:Z11"/>
    <mergeCell ref="AA10:AA11"/>
    <mergeCell ref="AB10:AC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  <mergeCell ref="G1:R1"/>
    <mergeCell ref="S1:AG1"/>
    <mergeCell ref="T3:X3"/>
    <mergeCell ref="Y3:AC3"/>
    <mergeCell ref="AD3:AF3"/>
  </mergeCells>
  <conditionalFormatting sqref="B2:B27">
    <cfRule type="cellIs" dxfId="1" priority="1" operator="equal">
      <formula>"N"</formula>
    </cfRule>
    <cfRule type="cellIs" dxfId="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colBreaks count="1" manualBreakCount="1">
    <brk id="33" max="3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S44"/>
  <sheetViews>
    <sheetView view="pageBreakPreview" topLeftCell="A5" zoomScale="85" zoomScaleNormal="55" zoomScaleSheetLayoutView="85" workbookViewId="0">
      <selection activeCell="T27" sqref="T27"/>
    </sheetView>
  </sheetViews>
  <sheetFormatPr baseColWidth="10" defaultColWidth="11.5703125" defaultRowHeight="12.75"/>
  <cols>
    <col min="1" max="19" width="4.7109375" style="1" customWidth="1"/>
    <col min="20" max="16384" width="11.5703125" style="1"/>
  </cols>
  <sheetData>
    <row r="1" spans="1:19" ht="24.95" customHeight="1" thickBot="1">
      <c r="A1" s="623" t="s">
        <v>204</v>
      </c>
      <c r="B1" s="624"/>
      <c r="C1" s="624"/>
      <c r="D1" s="624"/>
      <c r="E1" s="624"/>
      <c r="F1" s="624"/>
      <c r="G1" s="624"/>
      <c r="H1" s="624"/>
      <c r="I1" s="625"/>
      <c r="J1" s="626" t="s">
        <v>27</v>
      </c>
      <c r="K1" s="627"/>
      <c r="L1" s="627"/>
      <c r="M1" s="627"/>
      <c r="N1" s="627"/>
      <c r="O1" s="627"/>
      <c r="P1" s="627"/>
      <c r="Q1" s="627"/>
      <c r="R1" s="627"/>
      <c r="S1" s="628"/>
    </row>
    <row r="2" spans="1:19" ht="24.95" customHeight="1">
      <c r="A2" s="629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</row>
    <row r="3" spans="1:19" ht="20.100000000000001" customHeight="1">
      <c r="A3" s="684" t="s">
        <v>28</v>
      </c>
      <c r="B3" s="685"/>
      <c r="C3" s="686" t="s">
        <v>37</v>
      </c>
      <c r="D3" s="687"/>
      <c r="E3" s="687"/>
      <c r="F3" s="687"/>
      <c r="G3" s="687"/>
      <c r="H3" s="687"/>
      <c r="I3" s="687"/>
      <c r="J3" s="687"/>
      <c r="K3" s="688"/>
      <c r="L3" s="635"/>
      <c r="M3" s="689" t="s">
        <v>29</v>
      </c>
      <c r="N3" s="690"/>
      <c r="O3" s="638"/>
      <c r="P3" s="689" t="s">
        <v>30</v>
      </c>
      <c r="Q3" s="690"/>
      <c r="R3" s="639"/>
      <c r="S3" s="639"/>
    </row>
    <row r="4" spans="1:19" ht="12.95" customHeight="1">
      <c r="A4" s="640"/>
      <c r="B4" s="640"/>
      <c r="C4" s="640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2"/>
      <c r="Q4" s="642"/>
      <c r="R4" s="643"/>
      <c r="S4" s="643"/>
    </row>
    <row r="5" spans="1:19" ht="20.100000000000001" customHeight="1">
      <c r="A5" s="691">
        <f>'4.SA'!G36</f>
        <v>1</v>
      </c>
      <c r="B5" s="692" t="str">
        <f>'4.SA'!G35</f>
        <v>G</v>
      </c>
      <c r="C5" s="583" t="str">
        <f>'4.SA'!G29</f>
        <v>-</v>
      </c>
      <c r="D5" s="584"/>
      <c r="E5" s="584"/>
      <c r="F5" s="584"/>
      <c r="G5" s="584"/>
      <c r="H5" s="584"/>
      <c r="I5" s="584"/>
      <c r="J5" s="584"/>
      <c r="K5" s="585"/>
      <c r="L5" s="649"/>
      <c r="M5" s="579"/>
      <c r="N5" s="580"/>
      <c r="O5" s="650"/>
      <c r="P5" s="579" t="str">
        <f>IF('4.SA'!G$28="","-",'4.SA'!G$28)</f>
        <v>-</v>
      </c>
      <c r="Q5" s="580"/>
      <c r="R5" s="643"/>
      <c r="S5" s="643"/>
    </row>
    <row r="6" spans="1:19" ht="12.95" customHeight="1">
      <c r="A6" s="640"/>
      <c r="B6" s="640"/>
      <c r="C6" s="640"/>
      <c r="D6" s="641"/>
      <c r="E6" s="641"/>
      <c r="F6" s="641"/>
      <c r="G6" s="641"/>
      <c r="H6" s="641"/>
      <c r="I6" s="641"/>
      <c r="J6" s="641"/>
      <c r="K6" s="641"/>
      <c r="L6" s="641"/>
      <c r="M6" s="641"/>
      <c r="N6" s="641"/>
      <c r="O6" s="641"/>
      <c r="P6" s="642"/>
      <c r="Q6" s="642"/>
      <c r="R6" s="643"/>
      <c r="S6" s="643"/>
    </row>
    <row r="7" spans="1:19" ht="20.100000000000001" customHeight="1">
      <c r="A7" s="691">
        <f>'4.SA'!H36</f>
        <v>2</v>
      </c>
      <c r="B7" s="692" t="str">
        <f>'4.SA'!H35</f>
        <v>V</v>
      </c>
      <c r="C7" s="583" t="str">
        <f>'4.SA'!H29</f>
        <v>-</v>
      </c>
      <c r="D7" s="584"/>
      <c r="E7" s="584"/>
      <c r="F7" s="584"/>
      <c r="G7" s="584"/>
      <c r="H7" s="584"/>
      <c r="I7" s="584"/>
      <c r="J7" s="584"/>
      <c r="K7" s="585"/>
      <c r="L7" s="649"/>
      <c r="M7" s="579"/>
      <c r="N7" s="580"/>
      <c r="O7" s="650"/>
      <c r="P7" s="579" t="str">
        <f>IF('4.SA'!H$28="","-",'4.SA'!H$28)</f>
        <v>-</v>
      </c>
      <c r="Q7" s="580"/>
      <c r="R7" s="643"/>
      <c r="S7" s="643"/>
    </row>
    <row r="8" spans="1:19" ht="12.95" customHeight="1">
      <c r="A8" s="640"/>
      <c r="B8" s="640"/>
      <c r="C8" s="640"/>
      <c r="D8" s="641"/>
      <c r="E8" s="641"/>
      <c r="F8" s="641"/>
      <c r="G8" s="641"/>
      <c r="H8" s="641"/>
      <c r="I8" s="641"/>
      <c r="J8" s="641"/>
      <c r="K8" s="641"/>
      <c r="L8" s="641"/>
      <c r="M8" s="641"/>
      <c r="N8" s="641"/>
      <c r="O8" s="641"/>
      <c r="P8" s="642"/>
      <c r="Q8" s="642"/>
      <c r="R8" s="643"/>
      <c r="S8" s="643"/>
    </row>
    <row r="9" spans="1:19" ht="20.100000000000001" customHeight="1">
      <c r="A9" s="691">
        <f>'4.SA'!I36</f>
        <v>3</v>
      </c>
      <c r="B9" s="692" t="str">
        <f>'4.SA'!I35</f>
        <v>-</v>
      </c>
      <c r="C9" s="583" t="str">
        <f>'4.SA'!I29</f>
        <v>-</v>
      </c>
      <c r="D9" s="584"/>
      <c r="E9" s="584"/>
      <c r="F9" s="584"/>
      <c r="G9" s="584"/>
      <c r="H9" s="584"/>
      <c r="I9" s="584"/>
      <c r="J9" s="584"/>
      <c r="K9" s="585"/>
      <c r="L9" s="649"/>
      <c r="M9" s="579"/>
      <c r="N9" s="580"/>
      <c r="O9" s="650"/>
      <c r="P9" s="579" t="str">
        <f>IF('4.SA'!I$28="","-",'4.SA'!I$28)</f>
        <v>-</v>
      </c>
      <c r="Q9" s="580"/>
      <c r="R9" s="643"/>
      <c r="S9" s="643"/>
    </row>
    <row r="10" spans="1:19" ht="12.95" customHeight="1">
      <c r="A10" s="640"/>
      <c r="B10" s="640"/>
      <c r="C10" s="640"/>
      <c r="D10" s="641"/>
      <c r="E10" s="641"/>
      <c r="F10" s="641"/>
      <c r="G10" s="641"/>
      <c r="H10" s="641"/>
      <c r="I10" s="641"/>
      <c r="J10" s="641"/>
      <c r="K10" s="641"/>
      <c r="L10" s="641"/>
      <c r="M10" s="641"/>
      <c r="N10" s="641"/>
      <c r="O10" s="641"/>
      <c r="P10" s="642"/>
      <c r="Q10" s="642"/>
      <c r="R10" s="643"/>
      <c r="S10" s="643"/>
    </row>
    <row r="11" spans="1:19" ht="20.100000000000001" customHeight="1">
      <c r="A11" s="691">
        <f>'4.SA'!J36</f>
        <v>4</v>
      </c>
      <c r="B11" s="692" t="str">
        <f>'4.SA'!J35</f>
        <v>-</v>
      </c>
      <c r="C11" s="583" t="str">
        <f>'4.SA'!J29</f>
        <v>-</v>
      </c>
      <c r="D11" s="584"/>
      <c r="E11" s="584"/>
      <c r="F11" s="584"/>
      <c r="G11" s="584"/>
      <c r="H11" s="584"/>
      <c r="I11" s="584"/>
      <c r="J11" s="584"/>
      <c r="K11" s="585"/>
      <c r="L11" s="649"/>
      <c r="M11" s="579"/>
      <c r="N11" s="580"/>
      <c r="O11" s="650"/>
      <c r="P11" s="579" t="str">
        <f>IF('4.SA'!J$28="","-",'4.SA'!J$28)</f>
        <v>-</v>
      </c>
      <c r="Q11" s="580"/>
      <c r="R11" s="643"/>
      <c r="S11" s="643"/>
    </row>
    <row r="12" spans="1:19" ht="12.95" customHeight="1">
      <c r="A12" s="640"/>
      <c r="B12" s="640"/>
      <c r="C12" s="640"/>
      <c r="D12" s="641"/>
      <c r="E12" s="641"/>
      <c r="F12" s="641"/>
      <c r="G12" s="641"/>
      <c r="H12" s="641"/>
      <c r="I12" s="641"/>
      <c r="J12" s="641"/>
      <c r="K12" s="641"/>
      <c r="L12" s="641"/>
      <c r="M12" s="641"/>
      <c r="N12" s="641"/>
      <c r="O12" s="641"/>
      <c r="P12" s="642"/>
      <c r="Q12" s="642"/>
      <c r="R12" s="643"/>
      <c r="S12" s="643"/>
    </row>
    <row r="13" spans="1:19" ht="20.100000000000001" customHeight="1">
      <c r="A13" s="691">
        <f>'4.SA'!K36</f>
        <v>5</v>
      </c>
      <c r="B13" s="692" t="str">
        <f>'4.SA'!K35</f>
        <v>-</v>
      </c>
      <c r="C13" s="583" t="str">
        <f>'4.SA'!K29</f>
        <v>-</v>
      </c>
      <c r="D13" s="584"/>
      <c r="E13" s="584"/>
      <c r="F13" s="584"/>
      <c r="G13" s="584"/>
      <c r="H13" s="584"/>
      <c r="I13" s="584"/>
      <c r="J13" s="584"/>
      <c r="K13" s="585"/>
      <c r="L13" s="649"/>
      <c r="M13" s="579"/>
      <c r="N13" s="580"/>
      <c r="O13" s="650"/>
      <c r="P13" s="579" t="str">
        <f>IF('4.SA'!K$28="","-",'4.SA'!K$28)</f>
        <v>-</v>
      </c>
      <c r="Q13" s="580"/>
      <c r="R13" s="643"/>
      <c r="S13" s="643"/>
    </row>
    <row r="14" spans="1:19" ht="12.95" customHeight="1">
      <c r="A14" s="640"/>
      <c r="B14" s="640"/>
      <c r="C14" s="640"/>
      <c r="D14" s="641"/>
      <c r="E14" s="641"/>
      <c r="F14" s="641"/>
      <c r="G14" s="641"/>
      <c r="H14" s="641"/>
      <c r="I14" s="641"/>
      <c r="J14" s="641"/>
      <c r="K14" s="641"/>
      <c r="L14" s="641"/>
      <c r="M14" s="641"/>
      <c r="N14" s="641"/>
      <c r="O14" s="641"/>
      <c r="P14" s="642"/>
      <c r="Q14" s="642"/>
      <c r="R14" s="643"/>
      <c r="S14" s="643"/>
    </row>
    <row r="15" spans="1:19" ht="20.100000000000001" customHeight="1">
      <c r="A15" s="691">
        <f>'4.SA'!L36</f>
        <v>6</v>
      </c>
      <c r="B15" s="692" t="str">
        <f>'4.SA'!L35</f>
        <v>-</v>
      </c>
      <c r="C15" s="583" t="str">
        <f>'4.SA'!L29</f>
        <v>-</v>
      </c>
      <c r="D15" s="584"/>
      <c r="E15" s="584"/>
      <c r="F15" s="584"/>
      <c r="G15" s="584"/>
      <c r="H15" s="584"/>
      <c r="I15" s="584"/>
      <c r="J15" s="584"/>
      <c r="K15" s="585"/>
      <c r="L15" s="649"/>
      <c r="M15" s="579"/>
      <c r="N15" s="580"/>
      <c r="O15" s="650"/>
      <c r="P15" s="579" t="str">
        <f>IF('4.SA'!L$28="","-",'4.SA'!L$28)</f>
        <v>-</v>
      </c>
      <c r="Q15" s="580"/>
      <c r="R15" s="643"/>
      <c r="S15" s="643"/>
    </row>
    <row r="16" spans="1:19" ht="12.95" customHeight="1">
      <c r="A16" s="640"/>
      <c r="B16" s="640"/>
      <c r="C16" s="640"/>
      <c r="D16" s="641"/>
      <c r="E16" s="641"/>
      <c r="F16" s="641"/>
      <c r="G16" s="641"/>
      <c r="H16" s="641"/>
      <c r="I16" s="641"/>
      <c r="J16" s="641"/>
      <c r="K16" s="641"/>
      <c r="L16" s="641"/>
      <c r="M16" s="641"/>
      <c r="N16" s="641"/>
      <c r="O16" s="641"/>
      <c r="P16" s="642"/>
      <c r="Q16" s="642"/>
      <c r="R16" s="643"/>
      <c r="S16" s="643"/>
    </row>
    <row r="17" spans="1:19" ht="20.100000000000001" customHeight="1">
      <c r="A17" s="691">
        <f>'4.SA'!M36</f>
        <v>7</v>
      </c>
      <c r="B17" s="692" t="str">
        <f>'4.SA'!M35</f>
        <v>-</v>
      </c>
      <c r="C17" s="583" t="str">
        <f>'4.SA'!M29</f>
        <v>-</v>
      </c>
      <c r="D17" s="584"/>
      <c r="E17" s="584"/>
      <c r="F17" s="584"/>
      <c r="G17" s="584"/>
      <c r="H17" s="584"/>
      <c r="I17" s="584"/>
      <c r="J17" s="584"/>
      <c r="K17" s="585"/>
      <c r="L17" s="649"/>
      <c r="M17" s="579"/>
      <c r="N17" s="580"/>
      <c r="O17" s="650"/>
      <c r="P17" s="579" t="str">
        <f>IF('4.SA'!M$28="","-",'4.SA'!M$28)</f>
        <v>-</v>
      </c>
      <c r="Q17" s="580"/>
      <c r="R17" s="643"/>
      <c r="S17" s="643"/>
    </row>
    <row r="18" spans="1:19" ht="12.95" customHeight="1">
      <c r="A18" s="640"/>
      <c r="B18" s="640"/>
      <c r="C18" s="640"/>
      <c r="D18" s="641"/>
      <c r="E18" s="641"/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2"/>
      <c r="Q18" s="642"/>
      <c r="R18" s="643"/>
      <c r="S18" s="643"/>
    </row>
    <row r="19" spans="1:19" ht="20.100000000000001" customHeight="1">
      <c r="A19" s="691">
        <f>'4.SA'!N36</f>
        <v>8</v>
      </c>
      <c r="B19" s="692" t="str">
        <f>'4.SA'!N35</f>
        <v>-</v>
      </c>
      <c r="C19" s="583" t="str">
        <f>'4.SA'!N29</f>
        <v>-</v>
      </c>
      <c r="D19" s="584"/>
      <c r="E19" s="584"/>
      <c r="F19" s="584"/>
      <c r="G19" s="584"/>
      <c r="H19" s="584"/>
      <c r="I19" s="584"/>
      <c r="J19" s="584"/>
      <c r="K19" s="585"/>
      <c r="L19" s="649"/>
      <c r="M19" s="579"/>
      <c r="N19" s="580"/>
      <c r="O19" s="650"/>
      <c r="P19" s="579" t="str">
        <f>IF('4.SA'!N$28="","-",'4.SA'!N$28)</f>
        <v>-</v>
      </c>
      <c r="Q19" s="580"/>
      <c r="R19" s="643"/>
      <c r="S19" s="643"/>
    </row>
    <row r="20" spans="1:19" ht="12.95" customHeight="1">
      <c r="A20" s="640"/>
      <c r="B20" s="640"/>
      <c r="C20" s="640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2"/>
      <c r="Q20" s="642"/>
      <c r="R20" s="643"/>
      <c r="S20" s="643"/>
    </row>
    <row r="21" spans="1:19" ht="20.100000000000001" customHeight="1">
      <c r="A21" s="698">
        <f>'4.SA'!O36</f>
        <v>9</v>
      </c>
      <c r="B21" s="699" t="str">
        <f>'4.SA'!O35</f>
        <v>-</v>
      </c>
      <c r="C21" s="586" t="str">
        <f>'4.SA'!O29</f>
        <v>-</v>
      </c>
      <c r="D21" s="587"/>
      <c r="E21" s="587"/>
      <c r="F21" s="587"/>
      <c r="G21" s="587"/>
      <c r="H21" s="587"/>
      <c r="I21" s="587"/>
      <c r="J21" s="587"/>
      <c r="K21" s="588"/>
      <c r="L21" s="649"/>
      <c r="M21" s="581"/>
      <c r="N21" s="582"/>
      <c r="O21" s="650"/>
      <c r="P21" s="581" t="str">
        <f>IF('4.SA'!O$28="","-",'4.SA'!O$28)</f>
        <v>-</v>
      </c>
      <c r="Q21" s="582"/>
      <c r="R21" s="643"/>
      <c r="S21" s="643"/>
    </row>
    <row r="22" spans="1:19" ht="12.95" customHeight="1">
      <c r="A22" s="640"/>
      <c r="B22" s="640"/>
      <c r="C22" s="640"/>
      <c r="D22" s="641"/>
      <c r="E22" s="641"/>
      <c r="F22" s="641"/>
      <c r="G22" s="641"/>
      <c r="H22" s="641"/>
      <c r="I22" s="641"/>
      <c r="J22" s="641"/>
      <c r="K22" s="641"/>
      <c r="L22" s="641"/>
      <c r="M22" s="641"/>
      <c r="N22" s="641"/>
      <c r="O22" s="641"/>
      <c r="P22" s="642"/>
      <c r="Q22" s="642"/>
      <c r="R22" s="643"/>
      <c r="S22" s="643"/>
    </row>
    <row r="23" spans="1:19" ht="20.100000000000001" customHeight="1">
      <c r="A23" s="691">
        <f>'4.SA'!P36</f>
        <v>10</v>
      </c>
      <c r="B23" s="692" t="str">
        <f>'4.SA'!P35</f>
        <v>-</v>
      </c>
      <c r="C23" s="583" t="str">
        <f>'4.SA'!P29</f>
        <v>-</v>
      </c>
      <c r="D23" s="584"/>
      <c r="E23" s="584"/>
      <c r="F23" s="584"/>
      <c r="G23" s="584"/>
      <c r="H23" s="584"/>
      <c r="I23" s="584"/>
      <c r="J23" s="584"/>
      <c r="K23" s="585"/>
      <c r="L23" s="649"/>
      <c r="M23" s="579"/>
      <c r="N23" s="580"/>
      <c r="O23" s="650"/>
      <c r="P23" s="579" t="str">
        <f>IF('4.SA'!P$28="","-",'4.SA'!P$28)</f>
        <v>-</v>
      </c>
      <c r="Q23" s="580"/>
      <c r="R23" s="643"/>
      <c r="S23" s="643"/>
    </row>
    <row r="24" spans="1:19" ht="12.95" customHeight="1">
      <c r="A24" s="640"/>
      <c r="B24" s="640"/>
      <c r="C24" s="640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  <c r="O24" s="641"/>
      <c r="P24" s="642"/>
      <c r="Q24" s="642"/>
      <c r="R24" s="643"/>
      <c r="S24" s="643"/>
    </row>
    <row r="25" spans="1:19" ht="20.100000000000001" customHeight="1">
      <c r="A25" s="691">
        <f>'4.SA'!Q36</f>
        <v>11</v>
      </c>
      <c r="B25" s="692" t="str">
        <f>'4.SA'!Q35</f>
        <v>-</v>
      </c>
      <c r="C25" s="583" t="str">
        <f>'4.SA'!Q29</f>
        <v>-</v>
      </c>
      <c r="D25" s="584"/>
      <c r="E25" s="584"/>
      <c r="F25" s="584"/>
      <c r="G25" s="584"/>
      <c r="H25" s="584"/>
      <c r="I25" s="584"/>
      <c r="J25" s="584"/>
      <c r="K25" s="585"/>
      <c r="L25" s="649"/>
      <c r="M25" s="579"/>
      <c r="N25" s="580"/>
      <c r="O25" s="650"/>
      <c r="P25" s="579" t="str">
        <f>IF('4.SA'!Q$28="","-",'4.SA'!Q$28)</f>
        <v>-</v>
      </c>
      <c r="Q25" s="580"/>
      <c r="R25" s="643"/>
      <c r="S25" s="643"/>
    </row>
    <row r="26" spans="1:19" ht="12.95" customHeight="1">
      <c r="A26" s="640"/>
      <c r="B26" s="640"/>
      <c r="C26" s="640"/>
      <c r="D26" s="641"/>
      <c r="E26" s="641"/>
      <c r="F26" s="641"/>
      <c r="G26" s="641"/>
      <c r="H26" s="641"/>
      <c r="I26" s="641"/>
      <c r="J26" s="641"/>
      <c r="K26" s="641"/>
      <c r="L26" s="641"/>
      <c r="M26" s="641"/>
      <c r="N26" s="641"/>
      <c r="O26" s="641"/>
      <c r="P26" s="642"/>
      <c r="Q26" s="642"/>
      <c r="R26" s="643"/>
      <c r="S26" s="643"/>
    </row>
    <row r="27" spans="1:19" ht="20.100000000000001" customHeight="1">
      <c r="A27" s="691">
        <f>'4.SA'!R36</f>
        <v>12</v>
      </c>
      <c r="B27" s="692" t="str">
        <f>'4.SA'!R35</f>
        <v>-</v>
      </c>
      <c r="C27" s="583" t="str">
        <f>'4.SA'!R29</f>
        <v>-</v>
      </c>
      <c r="D27" s="584"/>
      <c r="E27" s="584"/>
      <c r="F27" s="584"/>
      <c r="G27" s="584"/>
      <c r="H27" s="584"/>
      <c r="I27" s="584"/>
      <c r="J27" s="584"/>
      <c r="K27" s="585"/>
      <c r="L27" s="649"/>
      <c r="M27" s="579"/>
      <c r="N27" s="580"/>
      <c r="O27" s="650"/>
      <c r="P27" s="579" t="str">
        <f>IF('4.SA'!R$28="","-",'4.SA'!R$28)</f>
        <v>-</v>
      </c>
      <c r="Q27" s="580"/>
      <c r="R27" s="643"/>
      <c r="S27" s="643"/>
    </row>
    <row r="28" spans="1:19" ht="20.100000000000001" customHeight="1" thickBot="1">
      <c r="A28" s="651"/>
      <c r="B28" s="651"/>
      <c r="C28" s="652"/>
      <c r="D28" s="652"/>
      <c r="E28" s="653"/>
      <c r="F28" s="653"/>
      <c r="G28" s="652"/>
      <c r="H28" s="652"/>
      <c r="I28" s="652"/>
      <c r="J28" s="652"/>
      <c r="K28" s="652"/>
      <c r="L28" s="654"/>
      <c r="M28" s="654"/>
      <c r="N28" s="654"/>
      <c r="O28" s="654"/>
      <c r="P28" s="654"/>
      <c r="Q28" s="654"/>
      <c r="R28" s="654"/>
      <c r="S28" s="654"/>
    </row>
    <row r="29" spans="1:19" ht="20.100000000000001" customHeight="1" thickTop="1">
      <c r="A29" s="640"/>
      <c r="B29" s="640"/>
      <c r="C29" s="640"/>
      <c r="D29" s="641"/>
      <c r="E29" s="641"/>
      <c r="F29" s="641"/>
      <c r="G29" s="641"/>
      <c r="H29" s="641"/>
      <c r="I29" s="641"/>
      <c r="J29" s="641"/>
      <c r="K29" s="641"/>
      <c r="L29" s="641"/>
      <c r="M29" s="641"/>
      <c r="N29" s="641"/>
      <c r="O29" s="641"/>
      <c r="P29" s="643"/>
      <c r="Q29" s="643"/>
      <c r="R29" s="643"/>
      <c r="S29" s="643"/>
    </row>
    <row r="30" spans="1:19" ht="20.100000000000001" customHeight="1">
      <c r="A30" s="655" t="s">
        <v>68</v>
      </c>
      <c r="B30" s="655"/>
      <c r="C30" s="655"/>
      <c r="D30" s="655"/>
      <c r="E30" s="655"/>
      <c r="F30" s="655"/>
      <c r="G30" s="655"/>
      <c r="H30" s="655"/>
      <c r="I30" s="655"/>
      <c r="J30" s="655"/>
      <c r="K30" s="655"/>
      <c r="L30" s="655"/>
      <c r="M30" s="566"/>
      <c r="N30" s="566"/>
      <c r="O30" s="656" t="s">
        <v>31</v>
      </c>
      <c r="P30" s="566">
        <f>SUM(P5:Q27)</f>
        <v>0</v>
      </c>
      <c r="Q30" s="566"/>
      <c r="R30" s="657"/>
      <c r="S30" s="641"/>
    </row>
    <row r="31" spans="1:19" ht="20.100000000000001" customHeight="1" thickBot="1">
      <c r="A31" s="652"/>
      <c r="B31" s="654"/>
      <c r="C31" s="654"/>
      <c r="D31" s="654"/>
      <c r="E31" s="654"/>
      <c r="F31" s="654"/>
      <c r="G31" s="654"/>
      <c r="H31" s="654"/>
      <c r="I31" s="654"/>
      <c r="J31" s="654"/>
      <c r="K31" s="654"/>
      <c r="L31" s="654"/>
      <c r="M31" s="658"/>
      <c r="N31" s="658"/>
      <c r="O31" s="654"/>
      <c r="P31" s="659"/>
      <c r="Q31" s="659"/>
      <c r="R31" s="659"/>
      <c r="S31" s="654"/>
    </row>
    <row r="32" spans="1:19" ht="20.100000000000001" customHeight="1" thickTop="1">
      <c r="A32" s="629"/>
      <c r="B32" s="641"/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60"/>
      <c r="N32" s="660"/>
      <c r="O32" s="641"/>
      <c r="P32" s="657"/>
      <c r="Q32" s="657"/>
      <c r="R32" s="657"/>
      <c r="S32" s="641"/>
    </row>
    <row r="33" spans="1:19" ht="21.95" customHeight="1">
      <c r="A33" s="572" t="s">
        <v>163</v>
      </c>
      <c r="B33" s="573"/>
      <c r="C33" s="239">
        <f>'4.SA'!T4</f>
        <v>0</v>
      </c>
      <c r="D33" s="238" t="s">
        <v>2</v>
      </c>
      <c r="E33" s="240">
        <f>'4.SA'!W4</f>
        <v>0</v>
      </c>
      <c r="F33" s="239">
        <f>'4.SA'!T6</f>
        <v>0</v>
      </c>
      <c r="G33" s="238" t="s">
        <v>2</v>
      </c>
      <c r="H33" s="240">
        <f>'4.SA'!W6</f>
        <v>0</v>
      </c>
      <c r="I33" s="239">
        <f>'4.SA'!T8</f>
        <v>0</v>
      </c>
      <c r="J33" s="238" t="s">
        <v>2</v>
      </c>
      <c r="K33" s="240">
        <f>'4.SA'!W8</f>
        <v>0</v>
      </c>
      <c r="L33" s="239">
        <f>'4.SA'!T10</f>
        <v>0</v>
      </c>
      <c r="M33" s="238" t="s">
        <v>2</v>
      </c>
      <c r="N33" s="240">
        <f>'4.SA'!W10</f>
        <v>0</v>
      </c>
      <c r="O33" s="239">
        <f>'4.SA'!T12</f>
        <v>0</v>
      </c>
      <c r="P33" s="238" t="s">
        <v>2</v>
      </c>
      <c r="Q33" s="241">
        <f>'4.SA'!W16</f>
        <v>0</v>
      </c>
      <c r="R33" s="657"/>
      <c r="S33" s="641"/>
    </row>
    <row r="34" spans="1:19" ht="21.95" customHeight="1">
      <c r="A34" s="574"/>
      <c r="B34" s="575"/>
      <c r="C34" s="576" t="s">
        <v>32</v>
      </c>
      <c r="D34" s="577"/>
      <c r="E34" s="578"/>
      <c r="F34" s="576" t="s">
        <v>33</v>
      </c>
      <c r="G34" s="577"/>
      <c r="H34" s="578"/>
      <c r="I34" s="576" t="s">
        <v>34</v>
      </c>
      <c r="J34" s="577"/>
      <c r="K34" s="578"/>
      <c r="L34" s="576" t="s">
        <v>35</v>
      </c>
      <c r="M34" s="577"/>
      <c r="N34" s="578"/>
      <c r="O34" s="576" t="s">
        <v>36</v>
      </c>
      <c r="P34" s="577"/>
      <c r="Q34" s="578"/>
      <c r="R34" s="657"/>
      <c r="S34" s="641"/>
    </row>
    <row r="35" spans="1:19" ht="15" customHeight="1">
      <c r="A35" s="629"/>
      <c r="B35" s="64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2"/>
      <c r="N35" s="662"/>
      <c r="O35" s="661"/>
      <c r="P35" s="656"/>
      <c r="Q35" s="656"/>
      <c r="R35" s="657"/>
      <c r="S35" s="641"/>
    </row>
    <row r="36" spans="1:19" ht="21.95" customHeight="1">
      <c r="A36" s="572" t="s">
        <v>164</v>
      </c>
      <c r="B36" s="573"/>
      <c r="C36" s="239">
        <f>'4.SA'!T4</f>
        <v>0</v>
      </c>
      <c r="D36" s="238" t="s">
        <v>2</v>
      </c>
      <c r="E36" s="240">
        <f>'4.SA'!W8</f>
        <v>0</v>
      </c>
      <c r="F36" s="239">
        <f>'4.SA'!T10</f>
        <v>0</v>
      </c>
      <c r="G36" s="238" t="s">
        <v>2</v>
      </c>
      <c r="H36" s="240">
        <f>'4.SA'!W10</f>
        <v>0</v>
      </c>
      <c r="I36" s="239">
        <f>'4.SA'!T12</f>
        <v>0</v>
      </c>
      <c r="J36" s="238" t="s">
        <v>2</v>
      </c>
      <c r="K36" s="240">
        <f>'4.SA'!W12</f>
        <v>0</v>
      </c>
      <c r="L36" s="239">
        <f>'4.SA'!T14</f>
        <v>0</v>
      </c>
      <c r="M36" s="238" t="s">
        <v>2</v>
      </c>
      <c r="N36" s="240">
        <f>'4.SA'!W14</f>
        <v>0</v>
      </c>
      <c r="O36" s="239">
        <f>'4.SA'!T16</f>
        <v>0</v>
      </c>
      <c r="P36" s="238" t="s">
        <v>2</v>
      </c>
      <c r="Q36" s="240">
        <f>'4.SA'!W16</f>
        <v>0</v>
      </c>
      <c r="R36" s="657"/>
      <c r="S36" s="641"/>
    </row>
    <row r="37" spans="1:19" ht="21.95" customHeight="1">
      <c r="A37" s="574"/>
      <c r="B37" s="575"/>
      <c r="C37" s="576" t="s">
        <v>32</v>
      </c>
      <c r="D37" s="577"/>
      <c r="E37" s="578"/>
      <c r="F37" s="576" t="s">
        <v>33</v>
      </c>
      <c r="G37" s="577"/>
      <c r="H37" s="578"/>
      <c r="I37" s="576" t="s">
        <v>34</v>
      </c>
      <c r="J37" s="577"/>
      <c r="K37" s="578"/>
      <c r="L37" s="576" t="s">
        <v>35</v>
      </c>
      <c r="M37" s="577"/>
      <c r="N37" s="578"/>
      <c r="O37" s="576" t="s">
        <v>36</v>
      </c>
      <c r="P37" s="577"/>
      <c r="Q37" s="578"/>
      <c r="R37" s="657"/>
      <c r="S37" s="641"/>
    </row>
    <row r="38" spans="1:19" ht="17.25" thickBot="1">
      <c r="A38" s="652"/>
      <c r="B38" s="654"/>
      <c r="C38" s="654"/>
      <c r="D38" s="654"/>
      <c r="E38" s="654"/>
      <c r="F38" s="654"/>
      <c r="G38" s="654"/>
      <c r="H38" s="654"/>
      <c r="I38" s="654"/>
      <c r="J38" s="654"/>
      <c r="K38" s="654"/>
      <c r="L38" s="654"/>
      <c r="M38" s="658"/>
      <c r="N38" s="658"/>
      <c r="O38" s="654"/>
      <c r="P38" s="659"/>
      <c r="Q38" s="659"/>
      <c r="R38" s="659"/>
      <c r="S38" s="654"/>
    </row>
    <row r="39" spans="1:19" ht="24.95" customHeight="1" thickTop="1" thickBot="1">
      <c r="A39" s="641"/>
      <c r="B39" s="640"/>
      <c r="C39" s="640"/>
      <c r="D39" s="641"/>
      <c r="E39" s="641"/>
      <c r="F39" s="641"/>
      <c r="G39" s="641"/>
      <c r="H39" s="641"/>
      <c r="I39" s="641"/>
      <c r="J39" s="641"/>
      <c r="K39" s="641"/>
      <c r="L39" s="641"/>
      <c r="M39" s="641"/>
      <c r="N39" s="641"/>
      <c r="O39" s="641"/>
      <c r="P39" s="640"/>
      <c r="Q39" s="641"/>
      <c r="R39" s="641"/>
      <c r="S39" s="641"/>
    </row>
    <row r="40" spans="1:19" ht="20.100000000000001" customHeight="1" thickBot="1">
      <c r="A40" s="663"/>
      <c r="B40" s="664" t="s">
        <v>165</v>
      </c>
      <c r="C40" s="665"/>
      <c r="D40" s="665"/>
      <c r="E40" s="665"/>
      <c r="F40" s="665"/>
      <c r="G40" s="665"/>
      <c r="H40" s="665"/>
      <c r="I40" s="666"/>
      <c r="J40" s="641"/>
      <c r="K40" s="667" t="s">
        <v>171</v>
      </c>
      <c r="L40" s="668"/>
      <c r="M40" s="668"/>
      <c r="N40" s="668"/>
      <c r="O40" s="668"/>
      <c r="P40" s="668"/>
      <c r="Q40" s="669"/>
      <c r="R40" s="663"/>
      <c r="S40" s="641"/>
    </row>
    <row r="41" spans="1:19" ht="20.100000000000001" customHeight="1">
      <c r="A41" s="663"/>
      <c r="B41" s="670" t="s">
        <v>154</v>
      </c>
      <c r="C41" s="671"/>
      <c r="D41" s="671"/>
      <c r="E41" s="671"/>
      <c r="F41" s="671"/>
      <c r="G41" s="671"/>
      <c r="H41" s="671"/>
      <c r="I41" s="672"/>
      <c r="J41" s="641"/>
      <c r="K41" s="673"/>
      <c r="L41" s="674"/>
      <c r="M41" s="674"/>
      <c r="N41" s="674"/>
      <c r="O41" s="674"/>
      <c r="P41" s="674"/>
      <c r="Q41" s="675"/>
      <c r="R41" s="676"/>
      <c r="S41" s="641"/>
    </row>
    <row r="42" spans="1:19" ht="20.100000000000001" customHeight="1" thickBot="1">
      <c r="A42" s="663"/>
      <c r="B42" s="677" t="s">
        <v>155</v>
      </c>
      <c r="C42" s="678"/>
      <c r="D42" s="678"/>
      <c r="E42" s="678"/>
      <c r="F42" s="678"/>
      <c r="G42" s="678"/>
      <c r="H42" s="678"/>
      <c r="I42" s="679"/>
      <c r="J42" s="641"/>
      <c r="K42" s="680"/>
      <c r="L42" s="681"/>
      <c r="M42" s="681"/>
      <c r="N42" s="681"/>
      <c r="O42" s="681"/>
      <c r="P42" s="681"/>
      <c r="Q42" s="682"/>
      <c r="R42" s="641"/>
      <c r="S42" s="641"/>
    </row>
    <row r="43" spans="1:19" ht="24.95" customHeight="1" thickBot="1">
      <c r="A43" s="641"/>
      <c r="B43" s="641"/>
      <c r="C43" s="641"/>
      <c r="D43" s="641"/>
      <c r="E43" s="641"/>
      <c r="F43" s="641"/>
      <c r="G43" s="641"/>
      <c r="H43" s="641"/>
      <c r="I43" s="641"/>
      <c r="J43" s="641"/>
      <c r="K43" s="641"/>
      <c r="L43" s="641"/>
      <c r="M43" s="641"/>
      <c r="N43" s="641"/>
      <c r="O43" s="641"/>
      <c r="P43" s="641"/>
      <c r="Q43" s="641"/>
      <c r="R43" s="641"/>
      <c r="S43" s="683"/>
    </row>
    <row r="44" spans="1:19" ht="24.95" customHeight="1" thickBot="1">
      <c r="A44" s="556" t="str">
        <f>Kalender!A3</f>
        <v>Klasse A</v>
      </c>
      <c r="B44" s="557"/>
      <c r="C44" s="557"/>
      <c r="D44" s="557"/>
      <c r="E44" s="557"/>
      <c r="F44" s="558" t="str">
        <f>Kalender!A1</f>
        <v>Mathematik</v>
      </c>
      <c r="G44" s="558"/>
      <c r="H44" s="558"/>
      <c r="I44" s="558"/>
      <c r="J44" s="558"/>
      <c r="K44" s="558"/>
      <c r="L44" s="558"/>
      <c r="M44" s="558"/>
      <c r="N44" s="558"/>
      <c r="O44" s="554" t="str">
        <f>Kalender!A4</f>
        <v>SJ 2012/13</v>
      </c>
      <c r="P44" s="554"/>
      <c r="Q44" s="554"/>
      <c r="R44" s="554"/>
      <c r="S44" s="555"/>
    </row>
  </sheetData>
  <sheetProtection sheet="1" objects="1" scenarios="1" formatCells="0" selectLockedCells="1"/>
  <mergeCells count="65">
    <mergeCell ref="A44:E44"/>
    <mergeCell ref="F44:N44"/>
    <mergeCell ref="O44:S44"/>
    <mergeCell ref="A30:L30"/>
    <mergeCell ref="A1:I1"/>
    <mergeCell ref="J1:S1"/>
    <mergeCell ref="A3:B3"/>
    <mergeCell ref="C3:K3"/>
    <mergeCell ref="M3:N3"/>
    <mergeCell ref="P3:Q3"/>
    <mergeCell ref="C5:K5"/>
    <mergeCell ref="M5:N5"/>
    <mergeCell ref="P5:Q5"/>
    <mergeCell ref="C7:K7"/>
    <mergeCell ref="M7:N7"/>
    <mergeCell ref="P7:Q7"/>
    <mergeCell ref="C9:K9"/>
    <mergeCell ref="M9:N9"/>
    <mergeCell ref="P9:Q9"/>
    <mergeCell ref="C11:K11"/>
    <mergeCell ref="M11:N11"/>
    <mergeCell ref="P11:Q11"/>
    <mergeCell ref="C13:K13"/>
    <mergeCell ref="M13:N13"/>
    <mergeCell ref="P13:Q13"/>
    <mergeCell ref="C15:K15"/>
    <mergeCell ref="M15:N15"/>
    <mergeCell ref="P15:Q15"/>
    <mergeCell ref="C17:K17"/>
    <mergeCell ref="M17:N17"/>
    <mergeCell ref="P17:Q17"/>
    <mergeCell ref="C19:K19"/>
    <mergeCell ref="M19:N19"/>
    <mergeCell ref="P19:Q19"/>
    <mergeCell ref="C21:K21"/>
    <mergeCell ref="M21:N21"/>
    <mergeCell ref="P21:Q21"/>
    <mergeCell ref="C23:K23"/>
    <mergeCell ref="M23:N23"/>
    <mergeCell ref="P23:Q23"/>
    <mergeCell ref="C25:K25"/>
    <mergeCell ref="M25:N25"/>
    <mergeCell ref="P25:Q25"/>
    <mergeCell ref="L34:N34"/>
    <mergeCell ref="C27:K27"/>
    <mergeCell ref="M27:N27"/>
    <mergeCell ref="P27:Q27"/>
    <mergeCell ref="M30:N30"/>
    <mergeCell ref="P30:Q30"/>
    <mergeCell ref="K41:Q42"/>
    <mergeCell ref="O34:Q34"/>
    <mergeCell ref="B40:I40"/>
    <mergeCell ref="K40:Q40"/>
    <mergeCell ref="B41:I41"/>
    <mergeCell ref="B42:I42"/>
    <mergeCell ref="A36:B37"/>
    <mergeCell ref="C37:E37"/>
    <mergeCell ref="F37:H37"/>
    <mergeCell ref="I37:K37"/>
    <mergeCell ref="L37:N37"/>
    <mergeCell ref="O37:Q37"/>
    <mergeCell ref="A33:B34"/>
    <mergeCell ref="C34:E34"/>
    <mergeCell ref="F34:H34"/>
    <mergeCell ref="I34:K34"/>
  </mergeCells>
  <printOptions horizontalCentered="1" verticalCentered="1"/>
  <pageMargins left="0.98425196850393704" right="0.19685039370078741" top="0.39370078740157483" bottom="0.19685039370078741" header="0.31496062992125984" footer="0.31496062992125984"/>
  <pageSetup paperSize="9" scale="93" orientation="portrait" horizontalDpi="1200" verticalDpi="12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33"/>
  <sheetViews>
    <sheetView view="pageBreakPreview" zoomScale="85" zoomScaleNormal="55" zoomScaleSheetLayoutView="85" workbookViewId="0">
      <pane ySplit="5" topLeftCell="A6" activePane="bottomLeft" state="frozen"/>
      <selection pane="bottomLeft" activeCell="R29" sqref="R29"/>
    </sheetView>
  </sheetViews>
  <sheetFormatPr baseColWidth="10" defaultColWidth="11.42578125" defaultRowHeight="15" customHeight="1"/>
  <cols>
    <col min="1" max="1" width="3.28515625" style="4" customWidth="1"/>
    <col min="2" max="2" width="18.7109375" style="4" customWidth="1"/>
    <col min="3" max="4" width="2.7109375" style="18" customWidth="1"/>
    <col min="5" max="6" width="2.7109375" style="4" customWidth="1"/>
    <col min="7" max="8" width="2.7109375" style="18" customWidth="1"/>
    <col min="9" max="14" width="2.7109375" style="4" customWidth="1"/>
    <col min="15" max="16384" width="11.42578125" style="4"/>
  </cols>
  <sheetData>
    <row r="1" spans="1:14" ht="9.9499999999999993" customHeight="1">
      <c r="A1" s="616" t="str">
        <f>Kalender!A1</f>
        <v>Mathematik</v>
      </c>
      <c r="B1" s="617"/>
      <c r="C1" s="608">
        <v>41232</v>
      </c>
      <c r="D1" s="592"/>
      <c r="E1" s="596"/>
      <c r="F1" s="592"/>
      <c r="G1" s="596"/>
      <c r="H1" s="592"/>
      <c r="I1" s="591"/>
      <c r="J1" s="592"/>
      <c r="K1" s="591"/>
      <c r="L1" s="592"/>
      <c r="M1" s="596"/>
      <c r="N1" s="597"/>
    </row>
    <row r="2" spans="1:14" ht="9.9499999999999993" customHeight="1">
      <c r="A2" s="618"/>
      <c r="B2" s="619"/>
      <c r="C2" s="609"/>
      <c r="D2" s="594"/>
      <c r="E2" s="598"/>
      <c r="F2" s="594"/>
      <c r="G2" s="598"/>
      <c r="H2" s="594"/>
      <c r="I2" s="593"/>
      <c r="J2" s="594"/>
      <c r="K2" s="593"/>
      <c r="L2" s="594"/>
      <c r="M2" s="598"/>
      <c r="N2" s="599"/>
    </row>
    <row r="3" spans="1:14" ht="9.9499999999999993" customHeight="1">
      <c r="A3" s="610" t="str">
        <f>Kalender!A3</f>
        <v>Klasse A</v>
      </c>
      <c r="B3" s="611"/>
      <c r="C3" s="609"/>
      <c r="D3" s="594"/>
      <c r="E3" s="598"/>
      <c r="F3" s="594"/>
      <c r="G3" s="598"/>
      <c r="H3" s="594"/>
      <c r="I3" s="593"/>
      <c r="J3" s="594"/>
      <c r="K3" s="593"/>
      <c r="L3" s="594"/>
      <c r="M3" s="598"/>
      <c r="N3" s="599"/>
    </row>
    <row r="4" spans="1:14" ht="9.9499999999999993" customHeight="1">
      <c r="A4" s="612" t="str">
        <f>Kalender!A4</f>
        <v>SJ 2012/13</v>
      </c>
      <c r="B4" s="613"/>
      <c r="C4" s="609"/>
      <c r="D4" s="594"/>
      <c r="E4" s="598"/>
      <c r="F4" s="594"/>
      <c r="G4" s="598"/>
      <c r="H4" s="594"/>
      <c r="I4" s="593"/>
      <c r="J4" s="594"/>
      <c r="K4" s="593"/>
      <c r="L4" s="594"/>
      <c r="M4" s="598"/>
      <c r="N4" s="599"/>
    </row>
    <row r="5" spans="1:14" ht="9.9499999999999993" customHeight="1" thickBot="1">
      <c r="A5" s="614"/>
      <c r="B5" s="615"/>
      <c r="C5" s="159" t="s">
        <v>66</v>
      </c>
      <c r="D5" s="160" t="s">
        <v>67</v>
      </c>
      <c r="E5" s="161" t="s">
        <v>66</v>
      </c>
      <c r="F5" s="160" t="s">
        <v>67</v>
      </c>
      <c r="G5" s="161" t="s">
        <v>66</v>
      </c>
      <c r="H5" s="160" t="s">
        <v>67</v>
      </c>
      <c r="I5" s="162" t="s">
        <v>66</v>
      </c>
      <c r="J5" s="160" t="s">
        <v>67</v>
      </c>
      <c r="K5" s="162" t="s">
        <v>66</v>
      </c>
      <c r="L5" s="160" t="s">
        <v>67</v>
      </c>
      <c r="M5" s="161" t="s">
        <v>66</v>
      </c>
      <c r="N5" s="163" t="s">
        <v>67</v>
      </c>
    </row>
    <row r="6" spans="1:14" ht="15" customHeight="1">
      <c r="A6" s="80">
        <f>Kalender!A9</f>
        <v>1</v>
      </c>
      <c r="B6" s="98" t="str">
        <f>Kalender!B9</f>
        <v>Franz Muster</v>
      </c>
      <c r="C6" s="278"/>
      <c r="D6" s="291"/>
      <c r="E6" s="279"/>
      <c r="F6" s="291"/>
      <c r="G6" s="279"/>
      <c r="H6" s="291"/>
      <c r="I6" s="281"/>
      <c r="J6" s="291"/>
      <c r="K6" s="281"/>
      <c r="L6" s="291"/>
      <c r="M6" s="279"/>
      <c r="N6" s="295"/>
    </row>
    <row r="7" spans="1:14" ht="15" customHeight="1">
      <c r="A7" s="81">
        <f>Kalender!A10</f>
        <v>2</v>
      </c>
      <c r="B7" s="99" t="str">
        <f>Kalender!B10</f>
        <v>Resi  Stiegel</v>
      </c>
      <c r="C7" s="278"/>
      <c r="D7" s="292"/>
      <c r="E7" s="279"/>
      <c r="F7" s="292"/>
      <c r="G7" s="279"/>
      <c r="H7" s="292"/>
      <c r="I7" s="281"/>
      <c r="J7" s="292"/>
      <c r="K7" s="281"/>
      <c r="L7" s="292"/>
      <c r="M7" s="279"/>
      <c r="N7" s="296"/>
    </row>
    <row r="8" spans="1:14" ht="15" customHeight="1">
      <c r="A8" s="81">
        <f>Kalender!A11</f>
        <v>3</v>
      </c>
      <c r="B8" s="99" t="str">
        <f>Kalender!B11</f>
        <v>c</v>
      </c>
      <c r="C8" s="278"/>
      <c r="D8" s="291"/>
      <c r="E8" s="279"/>
      <c r="F8" s="291"/>
      <c r="G8" s="279"/>
      <c r="H8" s="291"/>
      <c r="I8" s="279"/>
      <c r="J8" s="291"/>
      <c r="K8" s="280"/>
      <c r="L8" s="291"/>
      <c r="M8" s="279"/>
      <c r="N8" s="295"/>
    </row>
    <row r="9" spans="1:14" ht="15" customHeight="1">
      <c r="A9" s="81">
        <f>Kalender!A12</f>
        <v>4</v>
      </c>
      <c r="B9" s="99" t="str">
        <f>Kalender!B12</f>
        <v>d</v>
      </c>
      <c r="C9" s="278"/>
      <c r="D9" s="291"/>
      <c r="E9" s="279"/>
      <c r="F9" s="291"/>
      <c r="G9" s="279"/>
      <c r="H9" s="291"/>
      <c r="I9" s="279"/>
      <c r="J9" s="291"/>
      <c r="K9" s="280"/>
      <c r="L9" s="291"/>
      <c r="M9" s="279"/>
      <c r="N9" s="295"/>
    </row>
    <row r="10" spans="1:14" ht="15" customHeight="1">
      <c r="A10" s="81">
        <f>Kalender!A13</f>
        <v>5</v>
      </c>
      <c r="B10" s="287" t="str">
        <f>Kalender!B13</f>
        <v>e</v>
      </c>
      <c r="C10" s="275"/>
      <c r="D10" s="290"/>
      <c r="E10" s="276"/>
      <c r="F10" s="290"/>
      <c r="G10" s="276"/>
      <c r="H10" s="290"/>
      <c r="I10" s="277"/>
      <c r="J10" s="290"/>
      <c r="K10" s="277"/>
      <c r="L10" s="290"/>
      <c r="M10" s="276"/>
      <c r="N10" s="294"/>
    </row>
    <row r="11" spans="1:14" ht="15" customHeight="1">
      <c r="A11" s="81">
        <f>Kalender!A14</f>
        <v>6</v>
      </c>
      <c r="B11" s="288" t="str">
        <f>Kalender!B14</f>
        <v>f</v>
      </c>
      <c r="C11" s="278"/>
      <c r="D11" s="291"/>
      <c r="E11" s="279"/>
      <c r="F11" s="291"/>
      <c r="G11" s="279"/>
      <c r="H11" s="291"/>
      <c r="I11" s="279"/>
      <c r="J11" s="291"/>
      <c r="K11" s="280"/>
      <c r="L11" s="291"/>
      <c r="M11" s="279"/>
      <c r="N11" s="295"/>
    </row>
    <row r="12" spans="1:14" ht="15" customHeight="1">
      <c r="A12" s="81">
        <f>Kalender!A15</f>
        <v>7</v>
      </c>
      <c r="B12" s="288" t="str">
        <f>Kalender!B15</f>
        <v>g</v>
      </c>
      <c r="C12" s="278"/>
      <c r="D12" s="291"/>
      <c r="E12" s="279"/>
      <c r="F12" s="291"/>
      <c r="G12" s="279"/>
      <c r="H12" s="291"/>
      <c r="I12" s="281"/>
      <c r="J12" s="291"/>
      <c r="K12" s="281"/>
      <c r="L12" s="291"/>
      <c r="M12" s="279"/>
      <c r="N12" s="295"/>
    </row>
    <row r="13" spans="1:14" ht="15" customHeight="1">
      <c r="A13" s="81">
        <f>Kalender!A16</f>
        <v>8</v>
      </c>
      <c r="B13" s="288" t="str">
        <f>Kalender!B16</f>
        <v>i</v>
      </c>
      <c r="C13" s="278"/>
      <c r="D13" s="292"/>
      <c r="E13" s="279"/>
      <c r="F13" s="292"/>
      <c r="G13" s="279"/>
      <c r="H13" s="292"/>
      <c r="I13" s="281"/>
      <c r="J13" s="292"/>
      <c r="K13" s="281"/>
      <c r="L13" s="292"/>
      <c r="M13" s="279"/>
      <c r="N13" s="296"/>
    </row>
    <row r="14" spans="1:14" ht="15" customHeight="1">
      <c r="A14" s="81">
        <f>Kalender!A17</f>
        <v>9</v>
      </c>
      <c r="B14" s="288" t="str">
        <f>Kalender!B17</f>
        <v>j</v>
      </c>
      <c r="C14" s="278"/>
      <c r="D14" s="291"/>
      <c r="E14" s="279"/>
      <c r="F14" s="291"/>
      <c r="G14" s="279"/>
      <c r="H14" s="291"/>
      <c r="I14" s="279"/>
      <c r="J14" s="291"/>
      <c r="K14" s="280"/>
      <c r="L14" s="291"/>
      <c r="M14" s="279"/>
      <c r="N14" s="295"/>
    </row>
    <row r="15" spans="1:14" ht="15" customHeight="1">
      <c r="A15" s="81">
        <f>Kalender!A18</f>
        <v>10</v>
      </c>
      <c r="B15" s="288" t="str">
        <f>Kalender!B18</f>
        <v>k</v>
      </c>
      <c r="C15" s="278"/>
      <c r="D15" s="291"/>
      <c r="E15" s="279"/>
      <c r="F15" s="291"/>
      <c r="G15" s="279"/>
      <c r="H15" s="291"/>
      <c r="I15" s="281"/>
      <c r="J15" s="291"/>
      <c r="K15" s="281"/>
      <c r="L15" s="291"/>
      <c r="M15" s="279"/>
      <c r="N15" s="295"/>
    </row>
    <row r="16" spans="1:14" ht="15" customHeight="1">
      <c r="A16" s="81">
        <f>Kalender!A19</f>
        <v>11</v>
      </c>
      <c r="B16" s="288" t="str">
        <f>Kalender!B19</f>
        <v>l</v>
      </c>
      <c r="C16" s="278"/>
      <c r="D16" s="291"/>
      <c r="E16" s="279"/>
      <c r="F16" s="291"/>
      <c r="G16" s="279"/>
      <c r="H16" s="291"/>
      <c r="I16" s="281"/>
      <c r="J16" s="291"/>
      <c r="K16" s="281"/>
      <c r="L16" s="291"/>
      <c r="M16" s="279"/>
      <c r="N16" s="295"/>
    </row>
    <row r="17" spans="1:14" ht="15" customHeight="1">
      <c r="A17" s="81">
        <f>Kalender!A20</f>
        <v>12</v>
      </c>
      <c r="B17" s="288" t="str">
        <f>Kalender!B20</f>
        <v>m</v>
      </c>
      <c r="C17" s="278"/>
      <c r="D17" s="291"/>
      <c r="E17" s="279"/>
      <c r="F17" s="291"/>
      <c r="G17" s="279"/>
      <c r="H17" s="291"/>
      <c r="I17" s="281"/>
      <c r="J17" s="291"/>
      <c r="K17" s="281"/>
      <c r="L17" s="291"/>
      <c r="M17" s="279"/>
      <c r="N17" s="295"/>
    </row>
    <row r="18" spans="1:14" ht="15" customHeight="1">
      <c r="A18" s="81">
        <f>Kalender!A21</f>
        <v>13</v>
      </c>
      <c r="B18" s="288" t="str">
        <f>Kalender!B21</f>
        <v>o</v>
      </c>
      <c r="C18" s="278"/>
      <c r="D18" s="291"/>
      <c r="E18" s="279"/>
      <c r="F18" s="291"/>
      <c r="G18" s="279"/>
      <c r="H18" s="291"/>
      <c r="I18" s="279"/>
      <c r="J18" s="291"/>
      <c r="K18" s="280"/>
      <c r="L18" s="291"/>
      <c r="M18" s="279"/>
      <c r="N18" s="295"/>
    </row>
    <row r="19" spans="1:14" ht="15" customHeight="1">
      <c r="A19" s="81">
        <f>Kalender!A22</f>
        <v>14</v>
      </c>
      <c r="B19" s="288" t="str">
        <f>Kalender!B22</f>
        <v>p</v>
      </c>
      <c r="C19" s="278"/>
      <c r="D19" s="291"/>
      <c r="E19" s="279"/>
      <c r="F19" s="291"/>
      <c r="G19" s="279"/>
      <c r="H19" s="291"/>
      <c r="I19" s="281"/>
      <c r="J19" s="291"/>
      <c r="K19" s="281"/>
      <c r="L19" s="291"/>
      <c r="M19" s="279"/>
      <c r="N19" s="295"/>
    </row>
    <row r="20" spans="1:14" ht="15" customHeight="1">
      <c r="A20" s="81">
        <f>Kalender!A23</f>
        <v>15</v>
      </c>
      <c r="B20" s="288" t="str">
        <f>Kalender!B23</f>
        <v>q</v>
      </c>
      <c r="C20" s="278"/>
      <c r="D20" s="291"/>
      <c r="E20" s="279"/>
      <c r="F20" s="291"/>
      <c r="G20" s="279"/>
      <c r="H20" s="291"/>
      <c r="I20" s="281"/>
      <c r="J20" s="291"/>
      <c r="K20" s="281"/>
      <c r="L20" s="291"/>
      <c r="M20" s="279"/>
      <c r="N20" s="295"/>
    </row>
    <row r="21" spans="1:14" ht="15" customHeight="1">
      <c r="A21" s="81">
        <f>Kalender!A24</f>
        <v>16</v>
      </c>
      <c r="B21" s="288" t="str">
        <f>Kalender!B24</f>
        <v>r</v>
      </c>
      <c r="C21" s="278"/>
      <c r="D21" s="291"/>
      <c r="E21" s="279"/>
      <c r="F21" s="291"/>
      <c r="G21" s="279"/>
      <c r="H21" s="291"/>
      <c r="I21" s="279"/>
      <c r="J21" s="291"/>
      <c r="K21" s="280"/>
      <c r="L21" s="291"/>
      <c r="M21" s="279"/>
      <c r="N21" s="295"/>
    </row>
    <row r="22" spans="1:14" ht="15" customHeight="1">
      <c r="A22" s="81">
        <f>Kalender!A25</f>
        <v>17</v>
      </c>
      <c r="B22" s="288" t="str">
        <f>Kalender!B25</f>
        <v>s</v>
      </c>
      <c r="C22" s="278"/>
      <c r="D22" s="291"/>
      <c r="E22" s="279"/>
      <c r="F22" s="291"/>
      <c r="G22" s="279"/>
      <c r="H22" s="291"/>
      <c r="I22" s="279"/>
      <c r="J22" s="291"/>
      <c r="K22" s="280"/>
      <c r="L22" s="291"/>
      <c r="M22" s="279"/>
      <c r="N22" s="295"/>
    </row>
    <row r="23" spans="1:14" ht="15" customHeight="1">
      <c r="A23" s="81">
        <f>Kalender!A26</f>
        <v>18</v>
      </c>
      <c r="B23" s="288" t="str">
        <f>Kalender!B26</f>
        <v>t</v>
      </c>
      <c r="C23" s="278"/>
      <c r="D23" s="291"/>
      <c r="E23" s="279"/>
      <c r="F23" s="291"/>
      <c r="G23" s="279"/>
      <c r="H23" s="291"/>
      <c r="I23" s="279"/>
      <c r="J23" s="291"/>
      <c r="K23" s="280"/>
      <c r="L23" s="291"/>
      <c r="M23" s="279"/>
      <c r="N23" s="295"/>
    </row>
    <row r="24" spans="1:14" ht="15" customHeight="1">
      <c r="A24" s="81">
        <f>Kalender!A27</f>
        <v>19</v>
      </c>
      <c r="B24" s="288" t="str">
        <f>Kalender!B27</f>
        <v>u</v>
      </c>
      <c r="C24" s="278"/>
      <c r="D24" s="292"/>
      <c r="E24" s="279"/>
      <c r="F24" s="292"/>
      <c r="G24" s="279"/>
      <c r="H24" s="292"/>
      <c r="I24" s="281"/>
      <c r="J24" s="292"/>
      <c r="K24" s="281"/>
      <c r="L24" s="292"/>
      <c r="M24" s="279"/>
      <c r="N24" s="296"/>
    </row>
    <row r="25" spans="1:14" ht="15" customHeight="1">
      <c r="A25" s="81">
        <f>Kalender!A28</f>
        <v>20</v>
      </c>
      <c r="B25" s="288" t="str">
        <f>Kalender!B28</f>
        <v>v</v>
      </c>
      <c r="C25" s="278"/>
      <c r="D25" s="291"/>
      <c r="E25" s="279"/>
      <c r="F25" s="291"/>
      <c r="G25" s="279"/>
      <c r="H25" s="291"/>
      <c r="I25" s="279"/>
      <c r="J25" s="291"/>
      <c r="K25" s="280"/>
      <c r="L25" s="291"/>
      <c r="M25" s="279"/>
      <c r="N25" s="295"/>
    </row>
    <row r="26" spans="1:14" ht="15" customHeight="1">
      <c r="A26" s="81">
        <f>Kalender!A29</f>
        <v>21</v>
      </c>
      <c r="B26" s="288" t="str">
        <f>Kalender!B29</f>
        <v>w</v>
      </c>
      <c r="C26" s="278"/>
      <c r="D26" s="291"/>
      <c r="E26" s="279"/>
      <c r="F26" s="291"/>
      <c r="G26" s="279"/>
      <c r="H26" s="291"/>
      <c r="I26" s="279"/>
      <c r="J26" s="291"/>
      <c r="K26" s="280"/>
      <c r="L26" s="291"/>
      <c r="M26" s="279"/>
      <c r="N26" s="295"/>
    </row>
    <row r="27" spans="1:14" ht="15" customHeight="1">
      <c r="A27" s="81">
        <f>Kalender!A30</f>
        <v>22</v>
      </c>
      <c r="B27" s="288" t="str">
        <f>Kalender!B30</f>
        <v>x</v>
      </c>
      <c r="C27" s="278"/>
      <c r="D27" s="291"/>
      <c r="E27" s="279"/>
      <c r="F27" s="291"/>
      <c r="G27" s="279"/>
      <c r="H27" s="291"/>
      <c r="I27" s="279"/>
      <c r="J27" s="291"/>
      <c r="K27" s="280"/>
      <c r="L27" s="291"/>
      <c r="M27" s="279"/>
      <c r="N27" s="295"/>
    </row>
    <row r="28" spans="1:14" ht="15" customHeight="1">
      <c r="A28" s="81">
        <f>Kalender!A31</f>
        <v>23</v>
      </c>
      <c r="B28" s="288" t="str">
        <f>Kalender!B31</f>
        <v>y</v>
      </c>
      <c r="C28" s="278"/>
      <c r="D28" s="291"/>
      <c r="E28" s="279"/>
      <c r="F28" s="291"/>
      <c r="G28" s="279"/>
      <c r="H28" s="291"/>
      <c r="I28" s="279"/>
      <c r="J28" s="291"/>
      <c r="K28" s="280"/>
      <c r="L28" s="291"/>
      <c r="M28" s="279"/>
      <c r="N28" s="295"/>
    </row>
    <row r="29" spans="1:14" ht="15" customHeight="1">
      <c r="A29" s="81">
        <f>Kalender!A32</f>
        <v>24</v>
      </c>
      <c r="B29" s="288" t="str">
        <f>Kalender!B32</f>
        <v>z</v>
      </c>
      <c r="C29" s="278"/>
      <c r="D29" s="291"/>
      <c r="E29" s="282"/>
      <c r="F29" s="291"/>
      <c r="G29" s="279"/>
      <c r="H29" s="291"/>
      <c r="I29" s="281"/>
      <c r="J29" s="291"/>
      <c r="K29" s="281"/>
      <c r="L29" s="291"/>
      <c r="M29" s="279"/>
      <c r="N29" s="295"/>
    </row>
    <row r="30" spans="1:14" ht="15" customHeight="1">
      <c r="A30" s="81">
        <f>Kalender!A33</f>
        <v>25</v>
      </c>
      <c r="B30" s="288" t="str">
        <f>Kalender!B33</f>
        <v>-</v>
      </c>
      <c r="C30" s="278"/>
      <c r="D30" s="291"/>
      <c r="E30" s="282"/>
      <c r="F30" s="291"/>
      <c r="G30" s="279"/>
      <c r="H30" s="291"/>
      <c r="I30" s="281"/>
      <c r="J30" s="291"/>
      <c r="K30" s="281"/>
      <c r="L30" s="291"/>
      <c r="M30" s="279"/>
      <c r="N30" s="295"/>
    </row>
    <row r="31" spans="1:14" ht="15" customHeight="1" thickBot="1">
      <c r="A31" s="81">
        <f>Kalender!A34</f>
        <v>26</v>
      </c>
      <c r="B31" s="289" t="str">
        <f>Kalender!B34</f>
        <v>-</v>
      </c>
      <c r="C31" s="283"/>
      <c r="D31" s="293"/>
      <c r="E31" s="284"/>
      <c r="F31" s="293"/>
      <c r="G31" s="285"/>
      <c r="H31" s="293"/>
      <c r="I31" s="286"/>
      <c r="J31" s="293"/>
      <c r="K31" s="286"/>
      <c r="L31" s="293"/>
      <c r="M31" s="285"/>
      <c r="N31" s="297"/>
    </row>
    <row r="32" spans="1:14" ht="16.149999999999999" customHeight="1" thickBot="1">
      <c r="A32" s="604" t="s">
        <v>70</v>
      </c>
      <c r="B32" s="605"/>
      <c r="C32" s="621"/>
      <c r="D32" s="600"/>
      <c r="E32" s="589"/>
      <c r="F32" s="590"/>
      <c r="G32" s="589"/>
      <c r="H32" s="590"/>
      <c r="I32" s="589"/>
      <c r="J32" s="590"/>
      <c r="K32" s="589"/>
      <c r="L32" s="590"/>
      <c r="M32" s="600"/>
      <c r="N32" s="601"/>
    </row>
    <row r="33" spans="1:14" ht="95.1" customHeight="1" thickBot="1">
      <c r="A33" s="606" t="s">
        <v>99</v>
      </c>
      <c r="B33" s="607"/>
      <c r="C33" s="620"/>
      <c r="D33" s="595"/>
      <c r="E33" s="595"/>
      <c r="F33" s="595"/>
      <c r="G33" s="622"/>
      <c r="H33" s="595"/>
      <c r="I33" s="595"/>
      <c r="J33" s="595"/>
      <c r="K33" s="595"/>
      <c r="L33" s="595"/>
      <c r="M33" s="602"/>
      <c r="N33" s="603"/>
    </row>
  </sheetData>
  <sheetProtection sheet="1" objects="1" scenarios="1" formatCells="0" selectLockedCells="1"/>
  <mergeCells count="23">
    <mergeCell ref="E33:F33"/>
    <mergeCell ref="G1:H4"/>
    <mergeCell ref="I1:J4"/>
    <mergeCell ref="G33:H33"/>
    <mergeCell ref="I33:J33"/>
    <mergeCell ref="E1:F4"/>
    <mergeCell ref="E32:F32"/>
    <mergeCell ref="G32:H32"/>
    <mergeCell ref="I32:J32"/>
    <mergeCell ref="A32:B32"/>
    <mergeCell ref="A33:B33"/>
    <mergeCell ref="C1:D4"/>
    <mergeCell ref="A3:B3"/>
    <mergeCell ref="A4:B5"/>
    <mergeCell ref="A1:B2"/>
    <mergeCell ref="C33:D33"/>
    <mergeCell ref="C32:D32"/>
    <mergeCell ref="K32:L32"/>
    <mergeCell ref="K1:L4"/>
    <mergeCell ref="K33:L33"/>
    <mergeCell ref="M1:N4"/>
    <mergeCell ref="M32:N32"/>
    <mergeCell ref="M33:N33"/>
  </mergeCells>
  <printOptions horizontalCentered="1" verticalCentered="1" gridLines="1"/>
  <pageMargins left="0.19685039370078741" right="0.19685039370078741" top="0.59055118110236227" bottom="0.19685039370078741" header="0.47244094488188981" footer="0.19685039370078741"/>
  <pageSetup paperSize="9" orientation="portrait" r:id="rId1"/>
  <headerFooter alignWithMargins="0"/>
  <ignoredErrors>
    <ignoredError sqref="B10:B31" unlocked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>
  <dimension ref="A1:B23"/>
  <sheetViews>
    <sheetView topLeftCell="A13" zoomScale="115" zoomScaleNormal="115" workbookViewId="0">
      <selection activeCell="J20" sqref="J20"/>
    </sheetView>
  </sheetViews>
  <sheetFormatPr baseColWidth="10" defaultRowHeight="12.75"/>
  <cols>
    <col min="1" max="2" width="8.7109375" style="103" customWidth="1"/>
  </cols>
  <sheetData>
    <row r="1" spans="1:2" ht="70.150000000000006" customHeight="1" thickTop="1" thickBot="1">
      <c r="A1" s="158" t="s">
        <v>98</v>
      </c>
      <c r="B1" s="157" t="s">
        <v>97</v>
      </c>
    </row>
    <row r="2" spans="1:2" ht="19.899999999999999" customHeight="1" thickTop="1">
      <c r="A2" s="154">
        <v>-1</v>
      </c>
      <c r="B2" s="151">
        <v>5</v>
      </c>
    </row>
    <row r="3" spans="1:2" ht="19.899999999999999" customHeight="1">
      <c r="A3" s="155">
        <v>-0.9</v>
      </c>
      <c r="B3" s="152">
        <v>5</v>
      </c>
    </row>
    <row r="4" spans="1:2" ht="19.899999999999999" customHeight="1">
      <c r="A4" s="155">
        <v>-0.8</v>
      </c>
      <c r="B4" s="152">
        <v>5</v>
      </c>
    </row>
    <row r="5" spans="1:2" ht="19.899999999999999" customHeight="1">
      <c r="A5" s="155">
        <v>-0.7</v>
      </c>
      <c r="B5" s="152">
        <v>5</v>
      </c>
    </row>
    <row r="6" spans="1:2" ht="19.899999999999999" customHeight="1">
      <c r="A6" s="155">
        <v>-0.6</v>
      </c>
      <c r="B6" s="152">
        <v>5</v>
      </c>
    </row>
    <row r="7" spans="1:2" ht="19.899999999999999" customHeight="1">
      <c r="A7" s="155">
        <v>-0.5</v>
      </c>
      <c r="B7" s="152">
        <v>5</v>
      </c>
    </row>
    <row r="8" spans="1:2" ht="19.899999999999999" customHeight="1">
      <c r="A8" s="155">
        <v>-0.4</v>
      </c>
      <c r="B8" s="152">
        <v>5</v>
      </c>
    </row>
    <row r="9" spans="1:2" ht="19.899999999999999" customHeight="1">
      <c r="A9" s="155">
        <v>-0.3</v>
      </c>
      <c r="B9" s="152">
        <v>4.5</v>
      </c>
    </row>
    <row r="10" spans="1:2" ht="19.899999999999999" customHeight="1">
      <c r="A10" s="155">
        <v>-0.2</v>
      </c>
      <c r="B10" s="152">
        <v>4</v>
      </c>
    </row>
    <row r="11" spans="1:2" ht="19.899999999999999" customHeight="1">
      <c r="A11" s="155">
        <v>-0.1</v>
      </c>
      <c r="B11" s="152">
        <v>4</v>
      </c>
    </row>
    <row r="12" spans="1:2" ht="19.899999999999999" customHeight="1">
      <c r="A12" s="155">
        <v>0</v>
      </c>
      <c r="B12" s="152">
        <v>3.5</v>
      </c>
    </row>
    <row r="13" spans="1:2" ht="19.899999999999999" customHeight="1">
      <c r="A13" s="155">
        <v>0.1</v>
      </c>
      <c r="B13" s="152">
        <v>3</v>
      </c>
    </row>
    <row r="14" spans="1:2" ht="19.899999999999999" customHeight="1">
      <c r="A14" s="155">
        <v>0.2</v>
      </c>
      <c r="B14" s="152">
        <v>3</v>
      </c>
    </row>
    <row r="15" spans="1:2" ht="19.899999999999999" customHeight="1">
      <c r="A15" s="155">
        <v>0.3</v>
      </c>
      <c r="B15" s="152">
        <v>3</v>
      </c>
    </row>
    <row r="16" spans="1:2" ht="19.899999999999999" customHeight="1">
      <c r="A16" s="155">
        <v>0.4</v>
      </c>
      <c r="B16" s="152">
        <v>3</v>
      </c>
    </row>
    <row r="17" spans="1:2" ht="19.899999999999999" customHeight="1">
      <c r="A17" s="155">
        <v>0.5</v>
      </c>
      <c r="B17" s="152">
        <v>2.5</v>
      </c>
    </row>
    <row r="18" spans="1:2" ht="19.899999999999999" customHeight="1">
      <c r="A18" s="155">
        <v>0.6</v>
      </c>
      <c r="B18" s="152">
        <v>2</v>
      </c>
    </row>
    <row r="19" spans="1:2" ht="19.899999999999999" customHeight="1">
      <c r="A19" s="155">
        <v>0.7</v>
      </c>
      <c r="B19" s="152">
        <v>2</v>
      </c>
    </row>
    <row r="20" spans="1:2" ht="19.899999999999999" customHeight="1">
      <c r="A20" s="155">
        <v>0.8</v>
      </c>
      <c r="B20" s="152">
        <v>1.5</v>
      </c>
    </row>
    <row r="21" spans="1:2" ht="19.899999999999999" customHeight="1">
      <c r="A21" s="155">
        <v>0.9</v>
      </c>
      <c r="B21" s="152">
        <v>1</v>
      </c>
    </row>
    <row r="22" spans="1:2" ht="19.899999999999999" customHeight="1" thickBot="1">
      <c r="A22" s="156">
        <v>1</v>
      </c>
      <c r="B22" s="153">
        <v>1</v>
      </c>
    </row>
    <row r="23" spans="1:2" ht="13.5" thickTop="1"/>
  </sheetData>
  <sheetProtection sheet="1" objects="1" scenarios="1" selectLockedCells="1" selectUn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E47"/>
  <sheetViews>
    <sheetView view="pageBreakPreview" zoomScale="130" zoomScaleNormal="115" zoomScaleSheetLayoutView="130" zoomScalePageLayoutView="40" workbookViewId="0">
      <pane xSplit="4" ySplit="10" topLeftCell="AI11" activePane="bottomRight" state="frozen"/>
      <selection activeCell="B30" sqref="B30"/>
      <selection pane="topRight" activeCell="B30" sqref="B30"/>
      <selection pane="bottomLeft" activeCell="B30" sqref="B30"/>
      <selection pane="bottomRight" activeCell="AN15" sqref="AN15"/>
    </sheetView>
  </sheetViews>
  <sheetFormatPr baseColWidth="10" defaultColWidth="11.5703125" defaultRowHeight="15" customHeight="1"/>
  <cols>
    <col min="1" max="1" width="14.7109375" style="17" customWidth="1"/>
    <col min="2" max="2" width="2.7109375" style="4" customWidth="1"/>
    <col min="3" max="3" width="1.7109375" style="4" customWidth="1"/>
    <col min="4" max="4" width="3.7109375" style="4" customWidth="1"/>
    <col min="5" max="7" width="2.5703125" style="18" customWidth="1"/>
    <col min="8" max="8" width="3.28515625" style="18" customWidth="1"/>
    <col min="9" max="9" width="2.5703125" style="18" customWidth="1"/>
    <col min="10" max="10" width="1.7109375" style="18" customWidth="1"/>
    <col min="11" max="11" width="2.5703125" style="18" customWidth="1"/>
    <col min="12" max="12" width="3.28515625" style="18" customWidth="1"/>
    <col min="13" max="24" width="1.7109375" style="18" customWidth="1"/>
    <col min="25" max="25" width="2.7109375" style="18" customWidth="1"/>
    <col min="26" max="27" width="3.28515625" style="18" customWidth="1"/>
    <col min="28" max="28" width="3.7109375" style="18" customWidth="1"/>
    <col min="29" max="29" width="3.28515625" style="18" customWidth="1"/>
    <col min="30" max="30" width="3.7109375" style="18" customWidth="1"/>
    <col min="31" max="33" width="2.5703125" style="18" customWidth="1"/>
    <col min="34" max="34" width="3.28515625" style="18" customWidth="1"/>
    <col min="35" max="35" width="2.5703125" style="18" customWidth="1"/>
    <col min="36" max="36" width="1.7109375" style="18" customWidth="1"/>
    <col min="37" max="37" width="2.5703125" style="18" customWidth="1"/>
    <col min="38" max="38" width="3.28515625" style="18" customWidth="1"/>
    <col min="39" max="50" width="1.7109375" style="18" customWidth="1"/>
    <col min="51" max="51" width="2.7109375" style="18" customWidth="1"/>
    <col min="52" max="54" width="3.28515625" style="18" customWidth="1"/>
    <col min="55" max="55" width="3.7109375" style="18" customWidth="1"/>
    <col min="56" max="56" width="3.28515625" style="18" customWidth="1"/>
    <col min="57" max="57" width="3.7109375" style="18" customWidth="1"/>
    <col min="58" max="16384" width="11.5703125" style="4"/>
  </cols>
  <sheetData>
    <row r="1" spans="1:57" s="3" customFormat="1" ht="12" customHeight="1">
      <c r="A1" s="422" t="str">
        <f>Kalender!A1</f>
        <v>Mathematik</v>
      </c>
      <c r="B1" s="423"/>
      <c r="C1" s="423"/>
      <c r="D1" s="434" t="s">
        <v>162</v>
      </c>
      <c r="E1" s="381" t="s">
        <v>11</v>
      </c>
      <c r="F1" s="382"/>
      <c r="G1" s="382"/>
      <c r="H1" s="382"/>
      <c r="I1" s="382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  <c r="Y1" s="382"/>
      <c r="Z1" s="382"/>
      <c r="AA1" s="382"/>
      <c r="AB1" s="382"/>
      <c r="AC1" s="382"/>
      <c r="AD1" s="382"/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382"/>
      <c r="AP1" s="382"/>
      <c r="AQ1" s="382"/>
      <c r="AR1" s="382"/>
      <c r="AS1" s="382"/>
      <c r="AT1" s="382"/>
      <c r="AU1" s="382"/>
      <c r="AV1" s="382"/>
      <c r="AW1" s="382"/>
      <c r="AX1" s="382"/>
      <c r="AY1" s="382"/>
      <c r="AZ1" s="382"/>
      <c r="BA1" s="382"/>
      <c r="BB1" s="382"/>
      <c r="BC1" s="382"/>
      <c r="BD1" s="382"/>
      <c r="BE1" s="383"/>
    </row>
    <row r="2" spans="1:57" s="3" customFormat="1" ht="12" customHeight="1" thickBot="1">
      <c r="A2" s="424"/>
      <c r="B2" s="425"/>
      <c r="C2" s="425"/>
      <c r="D2" s="435"/>
      <c r="E2" s="384" t="s">
        <v>89</v>
      </c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  <c r="AC2" s="385"/>
      <c r="AD2" s="385"/>
      <c r="AE2" s="385"/>
      <c r="AF2" s="385"/>
      <c r="AG2" s="385"/>
      <c r="AH2" s="385"/>
      <c r="AI2" s="385"/>
      <c r="AJ2" s="385"/>
      <c r="AK2" s="385"/>
      <c r="AL2" s="385"/>
      <c r="AM2" s="385"/>
      <c r="AN2" s="385"/>
      <c r="AO2" s="385"/>
      <c r="AP2" s="385"/>
      <c r="AQ2" s="385"/>
      <c r="AR2" s="385"/>
      <c r="AS2" s="385"/>
      <c r="AT2" s="385"/>
      <c r="AU2" s="385"/>
      <c r="AV2" s="385"/>
      <c r="AW2" s="385"/>
      <c r="AX2" s="385"/>
      <c r="AY2" s="385"/>
      <c r="AZ2" s="385"/>
      <c r="BA2" s="385"/>
      <c r="BB2" s="385"/>
      <c r="BC2" s="385"/>
      <c r="BD2" s="385"/>
      <c r="BE2" s="386"/>
    </row>
    <row r="3" spans="1:57" s="3" customFormat="1" ht="15" customHeight="1" thickBot="1">
      <c r="A3" s="426" t="str">
        <f>Kalender!A3</f>
        <v>Klasse A</v>
      </c>
      <c r="B3" s="427"/>
      <c r="C3" s="183"/>
      <c r="D3" s="435"/>
      <c r="E3" s="409" t="s">
        <v>72</v>
      </c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407"/>
      <c r="Y3" s="407"/>
      <c r="Z3" s="407"/>
      <c r="AA3" s="407"/>
      <c r="AB3" s="408"/>
      <c r="AC3" s="406" t="s">
        <v>74</v>
      </c>
      <c r="AD3" s="408"/>
      <c r="AE3" s="406" t="s">
        <v>75</v>
      </c>
      <c r="AF3" s="407"/>
      <c r="AG3" s="407"/>
      <c r="AH3" s="407"/>
      <c r="AI3" s="407"/>
      <c r="AJ3" s="407"/>
      <c r="AK3" s="407"/>
      <c r="AL3" s="407"/>
      <c r="AM3" s="407"/>
      <c r="AN3" s="407"/>
      <c r="AO3" s="407"/>
      <c r="AP3" s="407"/>
      <c r="AQ3" s="407"/>
      <c r="AR3" s="407"/>
      <c r="AS3" s="407"/>
      <c r="AT3" s="407"/>
      <c r="AU3" s="407"/>
      <c r="AV3" s="407"/>
      <c r="AW3" s="407"/>
      <c r="AX3" s="407"/>
      <c r="AY3" s="407"/>
      <c r="AZ3" s="407"/>
      <c r="BA3" s="407"/>
      <c r="BB3" s="408"/>
      <c r="BC3" s="410" t="s">
        <v>69</v>
      </c>
      <c r="BD3" s="407"/>
      <c r="BE3" s="408"/>
    </row>
    <row r="4" spans="1:57" s="3" customFormat="1" ht="14.65" customHeight="1">
      <c r="A4" s="428"/>
      <c r="B4" s="429"/>
      <c r="C4" s="184"/>
      <c r="D4" s="435"/>
      <c r="E4" s="375" t="s">
        <v>58</v>
      </c>
      <c r="F4" s="377" t="s">
        <v>193</v>
      </c>
      <c r="G4" s="379" t="s">
        <v>194</v>
      </c>
      <c r="H4" s="400" t="s">
        <v>135</v>
      </c>
      <c r="I4" s="375" t="s">
        <v>195</v>
      </c>
      <c r="J4" s="377"/>
      <c r="K4" s="379"/>
      <c r="L4" s="400" t="s">
        <v>141</v>
      </c>
      <c r="M4" s="375" t="s">
        <v>196</v>
      </c>
      <c r="N4" s="377" t="s">
        <v>197</v>
      </c>
      <c r="O4" s="377" t="s">
        <v>198</v>
      </c>
      <c r="P4" s="377" t="s">
        <v>199</v>
      </c>
      <c r="Q4" s="377"/>
      <c r="R4" s="377"/>
      <c r="S4" s="377"/>
      <c r="T4" s="377"/>
      <c r="U4" s="377"/>
      <c r="V4" s="377"/>
      <c r="W4" s="377"/>
      <c r="X4" s="379"/>
      <c r="Y4" s="387" t="s">
        <v>78</v>
      </c>
      <c r="Z4" s="418" t="s">
        <v>136</v>
      </c>
      <c r="AA4" s="418" t="s">
        <v>137</v>
      </c>
      <c r="AB4" s="411" t="s">
        <v>138</v>
      </c>
      <c r="AC4" s="394" t="s">
        <v>139</v>
      </c>
      <c r="AD4" s="397" t="s">
        <v>140</v>
      </c>
      <c r="AE4" s="375"/>
      <c r="AF4" s="377"/>
      <c r="AG4" s="379"/>
      <c r="AH4" s="400" t="s">
        <v>135</v>
      </c>
      <c r="AI4" s="375"/>
      <c r="AJ4" s="377"/>
      <c r="AK4" s="379"/>
      <c r="AL4" s="400" t="s">
        <v>141</v>
      </c>
      <c r="AM4" s="375"/>
      <c r="AN4" s="377"/>
      <c r="AO4" s="377"/>
      <c r="AP4" s="377"/>
      <c r="AQ4" s="377"/>
      <c r="AR4" s="377"/>
      <c r="AS4" s="377"/>
      <c r="AT4" s="377"/>
      <c r="AU4" s="377"/>
      <c r="AV4" s="377"/>
      <c r="AW4" s="377"/>
      <c r="AX4" s="379"/>
      <c r="AY4" s="387" t="s">
        <v>78</v>
      </c>
      <c r="AZ4" s="418" t="s">
        <v>136</v>
      </c>
      <c r="BA4" s="418" t="s">
        <v>137</v>
      </c>
      <c r="BB4" s="411" t="s">
        <v>142</v>
      </c>
      <c r="BC4" s="414" t="s">
        <v>144</v>
      </c>
      <c r="BD4" s="405" t="s">
        <v>143</v>
      </c>
      <c r="BE4" s="397" t="s">
        <v>69</v>
      </c>
    </row>
    <row r="5" spans="1:57" s="3" customFormat="1" ht="14.65" customHeight="1">
      <c r="A5" s="428"/>
      <c r="B5" s="429"/>
      <c r="C5" s="184"/>
      <c r="D5" s="435"/>
      <c r="E5" s="376"/>
      <c r="F5" s="378"/>
      <c r="G5" s="380"/>
      <c r="H5" s="401"/>
      <c r="I5" s="376"/>
      <c r="J5" s="378"/>
      <c r="K5" s="380"/>
      <c r="L5" s="401"/>
      <c r="M5" s="376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80"/>
      <c r="Y5" s="388"/>
      <c r="Z5" s="419"/>
      <c r="AA5" s="419"/>
      <c r="AB5" s="412"/>
      <c r="AC5" s="395"/>
      <c r="AD5" s="398"/>
      <c r="AE5" s="376"/>
      <c r="AF5" s="378"/>
      <c r="AG5" s="380"/>
      <c r="AH5" s="401"/>
      <c r="AI5" s="376"/>
      <c r="AJ5" s="378"/>
      <c r="AK5" s="380"/>
      <c r="AL5" s="401"/>
      <c r="AM5" s="376"/>
      <c r="AN5" s="378"/>
      <c r="AO5" s="378"/>
      <c r="AP5" s="378"/>
      <c r="AQ5" s="378"/>
      <c r="AR5" s="378"/>
      <c r="AS5" s="378"/>
      <c r="AT5" s="378"/>
      <c r="AU5" s="378"/>
      <c r="AV5" s="378"/>
      <c r="AW5" s="378"/>
      <c r="AX5" s="380"/>
      <c r="AY5" s="388"/>
      <c r="AZ5" s="419"/>
      <c r="BA5" s="419"/>
      <c r="BB5" s="412"/>
      <c r="BC5" s="415"/>
      <c r="BD5" s="395"/>
      <c r="BE5" s="398"/>
    </row>
    <row r="6" spans="1:57" s="3" customFormat="1" ht="14.65" customHeight="1">
      <c r="A6" s="430" t="str">
        <f>Kalender!A4</f>
        <v>SJ 2012/13</v>
      </c>
      <c r="B6" s="431"/>
      <c r="C6" s="431"/>
      <c r="D6" s="435"/>
      <c r="E6" s="376"/>
      <c r="F6" s="378"/>
      <c r="G6" s="380"/>
      <c r="H6" s="401"/>
      <c r="I6" s="376"/>
      <c r="J6" s="378"/>
      <c r="K6" s="380"/>
      <c r="L6" s="401"/>
      <c r="M6" s="376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80"/>
      <c r="Y6" s="388"/>
      <c r="Z6" s="419"/>
      <c r="AA6" s="419"/>
      <c r="AB6" s="412"/>
      <c r="AC6" s="395"/>
      <c r="AD6" s="398"/>
      <c r="AE6" s="376"/>
      <c r="AF6" s="378"/>
      <c r="AG6" s="380"/>
      <c r="AH6" s="401"/>
      <c r="AI6" s="376"/>
      <c r="AJ6" s="378"/>
      <c r="AK6" s="380"/>
      <c r="AL6" s="401"/>
      <c r="AM6" s="376"/>
      <c r="AN6" s="378"/>
      <c r="AO6" s="378"/>
      <c r="AP6" s="378"/>
      <c r="AQ6" s="378"/>
      <c r="AR6" s="378"/>
      <c r="AS6" s="378"/>
      <c r="AT6" s="378"/>
      <c r="AU6" s="378"/>
      <c r="AV6" s="378"/>
      <c r="AW6" s="378"/>
      <c r="AX6" s="380"/>
      <c r="AY6" s="388"/>
      <c r="AZ6" s="419"/>
      <c r="BA6" s="419"/>
      <c r="BB6" s="412"/>
      <c r="BC6" s="415"/>
      <c r="BD6" s="395"/>
      <c r="BE6" s="398"/>
    </row>
    <row r="7" spans="1:57" s="3" customFormat="1" ht="14.65" customHeight="1">
      <c r="A7" s="430"/>
      <c r="B7" s="431"/>
      <c r="C7" s="431"/>
      <c r="D7" s="435"/>
      <c r="E7" s="376"/>
      <c r="F7" s="378"/>
      <c r="G7" s="380"/>
      <c r="H7" s="401"/>
      <c r="I7" s="376"/>
      <c r="J7" s="378"/>
      <c r="K7" s="380"/>
      <c r="L7" s="401"/>
      <c r="M7" s="376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80"/>
      <c r="Y7" s="388"/>
      <c r="Z7" s="419"/>
      <c r="AA7" s="419"/>
      <c r="AB7" s="412"/>
      <c r="AC7" s="395"/>
      <c r="AD7" s="398"/>
      <c r="AE7" s="376"/>
      <c r="AF7" s="378"/>
      <c r="AG7" s="380"/>
      <c r="AH7" s="401"/>
      <c r="AI7" s="376"/>
      <c r="AJ7" s="378"/>
      <c r="AK7" s="380"/>
      <c r="AL7" s="401"/>
      <c r="AM7" s="376"/>
      <c r="AN7" s="378"/>
      <c r="AO7" s="378"/>
      <c r="AP7" s="378"/>
      <c r="AQ7" s="378"/>
      <c r="AR7" s="378"/>
      <c r="AS7" s="378"/>
      <c r="AT7" s="378"/>
      <c r="AU7" s="378"/>
      <c r="AV7" s="378"/>
      <c r="AW7" s="378"/>
      <c r="AX7" s="380"/>
      <c r="AY7" s="388"/>
      <c r="AZ7" s="419"/>
      <c r="BA7" s="419"/>
      <c r="BB7" s="412"/>
      <c r="BC7" s="415"/>
      <c r="BD7" s="395"/>
      <c r="BE7" s="398"/>
    </row>
    <row r="8" spans="1:57" s="3" customFormat="1" ht="14.65" customHeight="1" thickBot="1">
      <c r="A8" s="432"/>
      <c r="B8" s="433"/>
      <c r="C8" s="433"/>
      <c r="D8" s="436"/>
      <c r="E8" s="376"/>
      <c r="F8" s="378"/>
      <c r="G8" s="380"/>
      <c r="H8" s="401"/>
      <c r="I8" s="376"/>
      <c r="J8" s="378"/>
      <c r="K8" s="380"/>
      <c r="L8" s="401"/>
      <c r="M8" s="376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80"/>
      <c r="Y8" s="388"/>
      <c r="Z8" s="419"/>
      <c r="AA8" s="419"/>
      <c r="AB8" s="412"/>
      <c r="AC8" s="395"/>
      <c r="AD8" s="398"/>
      <c r="AE8" s="376"/>
      <c r="AF8" s="378"/>
      <c r="AG8" s="380"/>
      <c r="AH8" s="401"/>
      <c r="AI8" s="376"/>
      <c r="AJ8" s="378"/>
      <c r="AK8" s="380"/>
      <c r="AL8" s="401"/>
      <c r="AM8" s="376"/>
      <c r="AN8" s="378"/>
      <c r="AO8" s="378"/>
      <c r="AP8" s="378"/>
      <c r="AQ8" s="378"/>
      <c r="AR8" s="378"/>
      <c r="AS8" s="378"/>
      <c r="AT8" s="378"/>
      <c r="AU8" s="378"/>
      <c r="AV8" s="378"/>
      <c r="AW8" s="378"/>
      <c r="AX8" s="380"/>
      <c r="AY8" s="388"/>
      <c r="AZ8" s="419"/>
      <c r="BA8" s="419"/>
      <c r="BB8" s="412"/>
      <c r="BC8" s="415"/>
      <c r="BD8" s="395"/>
      <c r="BE8" s="398"/>
    </row>
    <row r="9" spans="1:57" s="3" customFormat="1" ht="14.65" customHeight="1">
      <c r="A9" s="361" t="s">
        <v>95</v>
      </c>
      <c r="B9" s="363" t="s">
        <v>109</v>
      </c>
      <c r="C9" s="364"/>
      <c r="D9" s="367" t="s">
        <v>88</v>
      </c>
      <c r="E9" s="369" t="s">
        <v>38</v>
      </c>
      <c r="F9" s="371" t="s">
        <v>40</v>
      </c>
      <c r="G9" s="373" t="s">
        <v>39</v>
      </c>
      <c r="H9" s="402"/>
      <c r="I9" s="369" t="s">
        <v>65</v>
      </c>
      <c r="J9" s="390" t="s">
        <v>71</v>
      </c>
      <c r="K9" s="392" t="s">
        <v>10</v>
      </c>
      <c r="L9" s="402"/>
      <c r="M9" s="403">
        <v>41170</v>
      </c>
      <c r="N9" s="390">
        <v>41183</v>
      </c>
      <c r="O9" s="390">
        <v>41189</v>
      </c>
      <c r="P9" s="390">
        <v>41217</v>
      </c>
      <c r="Q9" s="390"/>
      <c r="R9" s="390"/>
      <c r="S9" s="390"/>
      <c r="T9" s="390"/>
      <c r="U9" s="390"/>
      <c r="V9" s="390"/>
      <c r="W9" s="390"/>
      <c r="X9" s="420"/>
      <c r="Y9" s="388"/>
      <c r="Z9" s="419"/>
      <c r="AA9" s="419"/>
      <c r="AB9" s="412"/>
      <c r="AC9" s="395"/>
      <c r="AD9" s="398"/>
      <c r="AE9" s="369" t="s">
        <v>41</v>
      </c>
      <c r="AF9" s="371" t="s">
        <v>42</v>
      </c>
      <c r="AG9" s="373" t="s">
        <v>43</v>
      </c>
      <c r="AH9" s="402"/>
      <c r="AI9" s="369" t="s">
        <v>73</v>
      </c>
      <c r="AJ9" s="390" t="s">
        <v>71</v>
      </c>
      <c r="AK9" s="392" t="s">
        <v>10</v>
      </c>
      <c r="AL9" s="402"/>
      <c r="AM9" s="390">
        <v>41244</v>
      </c>
      <c r="AN9" s="390">
        <v>41257</v>
      </c>
      <c r="AO9" s="390">
        <v>40960</v>
      </c>
      <c r="AP9" s="390">
        <v>40936</v>
      </c>
      <c r="AQ9" s="390"/>
      <c r="AR9" s="390"/>
      <c r="AS9" s="390"/>
      <c r="AT9" s="390"/>
      <c r="AU9" s="390"/>
      <c r="AV9" s="390"/>
      <c r="AW9" s="390"/>
      <c r="AX9" s="420"/>
      <c r="AY9" s="388"/>
      <c r="AZ9" s="419"/>
      <c r="BA9" s="419"/>
      <c r="BB9" s="412"/>
      <c r="BC9" s="415"/>
      <c r="BD9" s="395"/>
      <c r="BE9" s="398"/>
    </row>
    <row r="10" spans="1:57" ht="14.65" customHeight="1" thickBot="1">
      <c r="A10" s="362"/>
      <c r="B10" s="365"/>
      <c r="C10" s="366"/>
      <c r="D10" s="368"/>
      <c r="E10" s="370"/>
      <c r="F10" s="372"/>
      <c r="G10" s="374"/>
      <c r="H10" s="193">
        <v>0.3</v>
      </c>
      <c r="I10" s="370"/>
      <c r="J10" s="391"/>
      <c r="K10" s="393"/>
      <c r="L10" s="182">
        <f>1-H10</f>
        <v>0.7</v>
      </c>
      <c r="M10" s="404"/>
      <c r="N10" s="391"/>
      <c r="O10" s="391"/>
      <c r="P10" s="391"/>
      <c r="Q10" s="391"/>
      <c r="R10" s="391"/>
      <c r="S10" s="391"/>
      <c r="T10" s="391"/>
      <c r="U10" s="391"/>
      <c r="V10" s="391"/>
      <c r="W10" s="391"/>
      <c r="X10" s="421"/>
      <c r="Y10" s="389"/>
      <c r="Z10" s="192">
        <v>0.5</v>
      </c>
      <c r="AA10" s="182">
        <f>1-Z10</f>
        <v>0.5</v>
      </c>
      <c r="AB10" s="413"/>
      <c r="AC10" s="396"/>
      <c r="AD10" s="399"/>
      <c r="AE10" s="370"/>
      <c r="AF10" s="372"/>
      <c r="AG10" s="374"/>
      <c r="AH10" s="193">
        <v>0.3</v>
      </c>
      <c r="AI10" s="370"/>
      <c r="AJ10" s="391"/>
      <c r="AK10" s="393"/>
      <c r="AL10" s="182">
        <f>1-AH10</f>
        <v>0.7</v>
      </c>
      <c r="AM10" s="391"/>
      <c r="AN10" s="391"/>
      <c r="AO10" s="391"/>
      <c r="AP10" s="391"/>
      <c r="AQ10" s="391"/>
      <c r="AR10" s="391"/>
      <c r="AS10" s="391"/>
      <c r="AT10" s="391"/>
      <c r="AU10" s="391"/>
      <c r="AV10" s="391"/>
      <c r="AW10" s="391"/>
      <c r="AX10" s="421"/>
      <c r="AY10" s="417"/>
      <c r="AZ10" s="192">
        <v>0.5</v>
      </c>
      <c r="BA10" s="182">
        <f>1-AZ10</f>
        <v>0.5</v>
      </c>
      <c r="BB10" s="413"/>
      <c r="BC10" s="416"/>
      <c r="BD10" s="396"/>
      <c r="BE10" s="399"/>
    </row>
    <row r="11" spans="1:57" s="3" customFormat="1" ht="14.65" customHeight="1">
      <c r="A11" s="93" t="str">
        <f>Kalender!B9</f>
        <v>Franz Muster</v>
      </c>
      <c r="B11" s="242" t="s">
        <v>200</v>
      </c>
      <c r="C11" s="243">
        <v>2</v>
      </c>
      <c r="D11" s="322" t="s">
        <v>149</v>
      </c>
      <c r="E11" s="137">
        <f>IF(OR(D11="",D11="-"),"-",IF(D11="G",Q1a!C2,Q1a!D2))</f>
        <v>3.5</v>
      </c>
      <c r="F11" s="138">
        <f>IF(OR(D11="",D11="-"),"-",IF(D11="G",Q1b!C2,Q1b!D2))</f>
        <v>4</v>
      </c>
      <c r="G11" s="139">
        <f>IF(OR(D11="",D11="-"),"-",IF(D11="G",Q1c!C2,Q1c!D2))</f>
        <v>2.5</v>
      </c>
      <c r="H11" s="94">
        <f>IF(SUM(E11:G11)=0,"-",AVERAGE(E11:G11))</f>
        <v>3.3333333333333335</v>
      </c>
      <c r="I11" s="248">
        <f>IF(OR(D11="",D11="-"),"-",IF(D11="G",'1.SA'!C2,'1.SA'!D2))</f>
        <v>3</v>
      </c>
      <c r="J11" s="249">
        <v>0</v>
      </c>
      <c r="K11" s="255"/>
      <c r="L11" s="95">
        <f>IF(AND(I11="-",K11=""),"-",AVERAGE(I11,K11))</f>
        <v>3</v>
      </c>
      <c r="M11" s="186">
        <v>0</v>
      </c>
      <c r="N11" s="187">
        <v>0</v>
      </c>
      <c r="O11" s="187">
        <v>1</v>
      </c>
      <c r="P11" s="187">
        <v>-1</v>
      </c>
      <c r="Q11" s="187"/>
      <c r="R11" s="187"/>
      <c r="S11" s="187"/>
      <c r="T11" s="187"/>
      <c r="U11" s="187"/>
      <c r="V11" s="187"/>
      <c r="W11" s="187"/>
      <c r="X11" s="188"/>
      <c r="Y11" s="126">
        <f>IF(AND(M11="",N11="",O11="",P11="",Q11="",R11="",S11="",T11="",U11="",V11="",W11="",X11=""),"-",ROUND(AVERAGE(M11:X11),1))</f>
        <v>0</v>
      </c>
      <c r="Z11" s="127">
        <f>IF(OR(Y11="-",Y11=""),"-",VLOOKUP(Y11,Mitarbeit_Matrix!$A$2:$B$22,2))</f>
        <v>3.5</v>
      </c>
      <c r="AA11" s="131">
        <f>IF(AND(H11="-",L11="-"),"-",IF(L11="-",H11,IF(H11="-",L11,(L11*$L$10+H11*$H$10))))</f>
        <v>3.0999999999999996</v>
      </c>
      <c r="AB11" s="181">
        <f>IF(OR(Z11="-",Z11="",AA11="-",AA11=""),"-",(Z11*$Z$10+AA11*$AA$10))</f>
        <v>3.3</v>
      </c>
      <c r="AC11" s="222" t="s">
        <v>149</v>
      </c>
      <c r="AD11" s="185" t="s">
        <v>23</v>
      </c>
      <c r="AE11" s="140">
        <f>IF(OR(D11="",D11="-"),"-",IF(D11="G",Q2a!C2,Q2a!D2))</f>
        <v>3.5</v>
      </c>
      <c r="AF11" s="135">
        <f>IF(OR(D11="",D11="-"),"-",IF(D11="G",Q2b!C2,Q2b!D2))</f>
        <v>3</v>
      </c>
      <c r="AG11" s="136">
        <f>IF(OR(D11="",D11="-"),"-",IF(D11="G",Q2c!C2,Q2c!D2))</f>
        <v>4.5</v>
      </c>
      <c r="AH11" s="94">
        <f>IF(SUM(AE11:AG11)=0,"-",AVERAGE(AE11:AG11))</f>
        <v>3.6666666666666665</v>
      </c>
      <c r="AI11" s="254">
        <f>IF(OR(D11="",D11="-"),"-",IF(D11="G",'2.SA'!C2,'2.SA'!D2))</f>
        <v>4</v>
      </c>
      <c r="AJ11" s="249">
        <v>1</v>
      </c>
      <c r="AK11" s="255"/>
      <c r="AL11" s="95">
        <f>IF(AND(AI11="-",AK11=""),"-",AVERAGE(AI11,AK11))</f>
        <v>4</v>
      </c>
      <c r="AM11" s="186">
        <v>0</v>
      </c>
      <c r="AN11" s="187">
        <v>0</v>
      </c>
      <c r="AO11" s="187">
        <v>1</v>
      </c>
      <c r="AP11" s="187">
        <v>0</v>
      </c>
      <c r="AQ11" s="187"/>
      <c r="AR11" s="187"/>
      <c r="AS11" s="187"/>
      <c r="AT11" s="187"/>
      <c r="AU11" s="187"/>
      <c r="AV11" s="187"/>
      <c r="AW11" s="187"/>
      <c r="AX11" s="188"/>
      <c r="AY11" s="126">
        <f>IF(AND(AM11="",AN11="",AO11="",AP11="",AQ11="",AR11="",AS11="",AT11="",AU11="",AV11="",AW11="",AX11=""),"-",ROUND(AVERAGE(AM11:AX11),1))</f>
        <v>0.3</v>
      </c>
      <c r="AZ11" s="127">
        <f>IF(OR(AY11="-",AY11=""),"-",VLOOKUP(AY11,Mitarbeit_Matrix!$A$2:$B$22,2))</f>
        <v>3</v>
      </c>
      <c r="BA11" s="131">
        <f>IF(AND(AH11="-",AL11="-"),"-",IF(AL11="-",AH11,IF(AH11="-",AL11,(AL11*$AL$10+AH11*$AH$10))))</f>
        <v>3.8999999999999995</v>
      </c>
      <c r="BB11" s="181">
        <f>IF(OR(AZ11="-",AZ11="",BA11="-",BA11=""),"-",(AZ11*$AZ$10+BA11*$BA$10))</f>
        <v>3.4499999999999997</v>
      </c>
      <c r="BC11" s="142">
        <f>IF(AND(AB11="-",BB11="-"),"-",IF(BB11="-",AB11,IF(AB11="-",BB11,(AB11+BB11)/2)))</f>
        <v>3.375</v>
      </c>
      <c r="BD11" s="224" t="s">
        <v>149</v>
      </c>
      <c r="BE11" s="226">
        <v>3</v>
      </c>
    </row>
    <row r="12" spans="1:57" ht="14.65" customHeight="1">
      <c r="A12" s="57" t="str">
        <f>Kalender!B10</f>
        <v>Resi  Stiegel</v>
      </c>
      <c r="B12" s="242" t="s">
        <v>175</v>
      </c>
      <c r="C12" s="243">
        <v>2</v>
      </c>
      <c r="D12" s="322" t="s">
        <v>86</v>
      </c>
      <c r="E12" s="137">
        <f>IF(OR(D12="",D12="-"),"-",IF(D12="G",Q1a!C3,Q1a!D3))</f>
        <v>5</v>
      </c>
      <c r="F12" s="138">
        <f>IF(OR(D12="",D12="-"),"-",IF(D12="G",Q1b!C3,Q1b!D3))</f>
        <v>5</v>
      </c>
      <c r="G12" s="139">
        <f>IF(OR(D12="",D12="-"),"-",IF(D12="G",Q1c!C3,Q1c!D3))</f>
        <v>3</v>
      </c>
      <c r="H12" s="94">
        <f t="shared" ref="H12:H36" si="0">IF(SUM(E12:G12)=0,"-",AVERAGE(E12:G12))</f>
        <v>4.333333333333333</v>
      </c>
      <c r="I12" s="250">
        <f>IF(OR(D12="",D12="-"),"-",IF(D12="G",'1.SA'!C3,'1.SA'!D3))</f>
        <v>3</v>
      </c>
      <c r="J12" s="251">
        <v>1</v>
      </c>
      <c r="K12" s="246"/>
      <c r="L12" s="85">
        <f>IF(AND(I12="-",K12=""),"-",AVERAGE(I12,K12))</f>
        <v>3</v>
      </c>
      <c r="M12" s="189">
        <v>-1</v>
      </c>
      <c r="N12" s="190">
        <v>0</v>
      </c>
      <c r="O12" s="190">
        <v>-1</v>
      </c>
      <c r="P12" s="190">
        <v>0</v>
      </c>
      <c r="Q12" s="190"/>
      <c r="R12" s="190"/>
      <c r="S12" s="190"/>
      <c r="T12" s="190"/>
      <c r="U12" s="190"/>
      <c r="V12" s="190"/>
      <c r="W12" s="190"/>
      <c r="X12" s="191"/>
      <c r="Y12" s="129">
        <f t="shared" ref="Y12" si="1">IF(AND(M12="",N12="",O12="",P12="",Q12="",R12="",S12="",T12="",U12="",V12="",W12="",X12=""),"-",ROUND(AVERAGE(M12:X12),1))</f>
        <v>-0.5</v>
      </c>
      <c r="Z12" s="130">
        <f>IF(OR(Y12="-",Y12=""),"-",VLOOKUP(Y12,Mitarbeit_Matrix!$A$2:$B$22,2))</f>
        <v>5</v>
      </c>
      <c r="AA12" s="134">
        <f>IF(AND(H12="-",L12="-"),"-",IF(L12="-",H12,IF(H12="-",L12,(L12*$L$10+H12*$H$10))))</f>
        <v>3.3999999999999995</v>
      </c>
      <c r="AB12" s="181">
        <f>IF(OR(Z12="-",Z12="",AA12="-",AA12=""),"-",(Z12*$Z$10+AA12*$AA$10))</f>
        <v>4.1999999999999993</v>
      </c>
      <c r="AC12" s="223" t="s">
        <v>86</v>
      </c>
      <c r="AD12" s="185">
        <v>4</v>
      </c>
      <c r="AE12" s="141">
        <f>IF(OR(D12="",D12="-"),"-",IF(D12="G",Q2a!C3,Q2a!D3))</f>
        <v>5</v>
      </c>
      <c r="AF12" s="138">
        <f>IF(OR(D12="",D12="-"),"-",IF(D12="G",Q2b!C3,Q2b!D3))</f>
        <v>2</v>
      </c>
      <c r="AG12" s="139">
        <f>IF(OR(D12="",D12="-"),"-",IF(D12="G",Q2c!C3,Q2c!D3))</f>
        <v>3.5</v>
      </c>
      <c r="AH12" s="94">
        <f t="shared" ref="AH12:AH36" si="2">IF(SUM(AE12:AG12)=0,"-",AVERAGE(AE12:AG12))</f>
        <v>3.5</v>
      </c>
      <c r="AI12" s="250">
        <f>IF(OR(D12="",D12="-"),"-",IF(D12="G",'2.SA'!C3,'2.SA'!D3))</f>
        <v>3</v>
      </c>
      <c r="AJ12" s="251">
        <v>0</v>
      </c>
      <c r="AK12" s="246"/>
      <c r="AL12" s="85">
        <f>IF(AND(AI12="-",AK12=""),"-",AVERAGE(AI12,AK12))</f>
        <v>3</v>
      </c>
      <c r="AM12" s="189">
        <v>1</v>
      </c>
      <c r="AN12" s="190">
        <v>1</v>
      </c>
      <c r="AO12" s="190">
        <v>0</v>
      </c>
      <c r="AP12" s="190">
        <v>1</v>
      </c>
      <c r="AQ12" s="190"/>
      <c r="AR12" s="190"/>
      <c r="AS12" s="190"/>
      <c r="AT12" s="190"/>
      <c r="AU12" s="190"/>
      <c r="AV12" s="190"/>
      <c r="AW12" s="190"/>
      <c r="AX12" s="191"/>
      <c r="AY12" s="129">
        <f t="shared" ref="AY12" si="3">IF(AND(AM12="",AN12="",AO12="",AP12="",AQ12="",AR12="",AS12="",AT12="",AU12="",AV12="",AW12="",AX12=""),"-",ROUND(AVERAGE(AM12:AX12),1))</f>
        <v>0.8</v>
      </c>
      <c r="AZ12" s="130">
        <f>IF(OR(AY12="-",AY12=""),"-",VLOOKUP(AY12,Mitarbeit_Matrix!$A$2:$B$22,2))</f>
        <v>1.5</v>
      </c>
      <c r="BA12" s="131">
        <f>IF(AND(AH12="-",AL12="-"),"-",IF(AL12="-",AH12,IF(AH12="-",AL12,(AL12*$AL$10+AH12*$AH$10))))</f>
        <v>3.1499999999999995</v>
      </c>
      <c r="BB12" s="181">
        <f>IF(OR(AZ12="-",AZ12="",BA12="-",BA12=""),"-",(AZ12*$AZ$10+BA12*$BA$10))</f>
        <v>2.3249999999999997</v>
      </c>
      <c r="BC12" s="142">
        <f>IF(AND(AB12="-",BB12="-"),"-",IF(BB12="-",AB12,IF(AB12="-",BB12,(AB12+BB12)/2)))</f>
        <v>3.2624999999999993</v>
      </c>
      <c r="BD12" s="225" t="s">
        <v>86</v>
      </c>
      <c r="BE12" s="227">
        <v>3</v>
      </c>
    </row>
    <row r="13" spans="1:57" ht="14.65" customHeight="1">
      <c r="A13" s="57" t="str">
        <f>Kalender!B11</f>
        <v>c</v>
      </c>
      <c r="B13" s="242" t="s">
        <v>2</v>
      </c>
      <c r="C13" s="243" t="s">
        <v>2</v>
      </c>
      <c r="D13" s="322"/>
      <c r="E13" s="137" t="str">
        <f>IF(OR(D13="",D13="-"),"-",IF(D13="G",Q1a!C4,Q1a!D4))</f>
        <v>-</v>
      </c>
      <c r="F13" s="138" t="str">
        <f>IF(OR(D13="",D13="-"),"-",IF(D13="G",Q1b!C4,Q1b!D4))</f>
        <v>-</v>
      </c>
      <c r="G13" s="139" t="str">
        <f>IF(OR(D13="",D13="-"),"-",IF(D13="G",Q1c!C4,Q1c!D4))</f>
        <v>-</v>
      </c>
      <c r="H13" s="94" t="str">
        <f t="shared" si="0"/>
        <v>-</v>
      </c>
      <c r="I13" s="250" t="str">
        <f>IF(OR(D13="",D13="-"),"-",IF(D13="G",'1.SA'!C4,'1.SA'!D4))</f>
        <v>-</v>
      </c>
      <c r="J13" s="251"/>
      <c r="K13" s="246"/>
      <c r="L13" s="85" t="str">
        <f t="shared" ref="L13:L36" si="4">IF(AND(I13="-",K13=""),"-",AVERAGE(I13,K13))</f>
        <v>-</v>
      </c>
      <c r="M13" s="189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1"/>
      <c r="Y13" s="129" t="str">
        <f t="shared" ref="Y13:Y36" si="5">IF(AND(M13="",N13="",O13="",P13="",Q13="",R13="",S13="",T13="",U13="",V13="",W13="",X13=""),"-",ROUND(AVERAGE(M13:X13),1))</f>
        <v>-</v>
      </c>
      <c r="Z13" s="130" t="str">
        <f>IF(OR(Y13="-",Y13=""),"-",VLOOKUP(Y13,Mitarbeit_Matrix!$A$2:$B$22,2))</f>
        <v>-</v>
      </c>
      <c r="AA13" s="134" t="str">
        <f t="shared" ref="AA13:AA36" si="6">IF(AND(H13="-",L13="-"),"-",IF(L13="-",H13,IF(H13="-",L13,(L13*$L$10+H13*$H$10))))</f>
        <v>-</v>
      </c>
      <c r="AB13" s="181" t="str">
        <f t="shared" ref="AB13:AB36" si="7">IF(OR(Z13="-",Z13="",AA13="-",AA13=""),"-",(Z13*$Z$10+AA13*$AA$10))</f>
        <v>-</v>
      </c>
      <c r="AC13" s="223"/>
      <c r="AD13" s="185"/>
      <c r="AE13" s="141" t="str">
        <f>IF(OR(D13="",D13="-"),"-",IF(D13="G",Q2a!C4,Q2a!D4))</f>
        <v>-</v>
      </c>
      <c r="AF13" s="138" t="str">
        <f>IF(OR(D13="",D13="-"),"-",IF(D13="G",Q2b!C4,Q2b!D4))</f>
        <v>-</v>
      </c>
      <c r="AG13" s="139" t="str">
        <f>IF(OR(D13="",D13="-"),"-",IF(D13="G",Q2c!C4,Q2c!D4))</f>
        <v>-</v>
      </c>
      <c r="AH13" s="94" t="str">
        <f t="shared" si="2"/>
        <v>-</v>
      </c>
      <c r="AI13" s="250" t="str">
        <f>IF(OR(D13="",D13="-"),"-",IF(D13="G",'2.SA'!C4,'2.SA'!D4))</f>
        <v>-</v>
      </c>
      <c r="AJ13" s="251"/>
      <c r="AK13" s="246"/>
      <c r="AL13" s="85" t="str">
        <f t="shared" ref="AL13:AL36" si="8">IF(AND(AI13="-",AK13=""),"-",AVERAGE(AI13,AK13))</f>
        <v>-</v>
      </c>
      <c r="AM13" s="189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1"/>
      <c r="AY13" s="129" t="str">
        <f t="shared" ref="AY13:AY36" si="9">IF(AND(AM13="",AN13="",AO13="",AP13="",AQ13="",AR13="",AS13="",AT13="",AU13="",AV13="",AW13="",AX13=""),"-",ROUND(AVERAGE(AM13:AX13),1))</f>
        <v>-</v>
      </c>
      <c r="AZ13" s="130" t="str">
        <f>IF(OR(AY13="-",AY13=""),"-",VLOOKUP(AY13,Mitarbeit_Matrix!$A$2:$B$22,2))</f>
        <v>-</v>
      </c>
      <c r="BA13" s="131" t="str">
        <f t="shared" ref="BA13:BA36" si="10">IF(AND(AH13="-",AL13="-"),"-",IF(AL13="-",AH13,IF(AH13="-",AL13,(AL13*$AL$10+AH13*$AH$10))))</f>
        <v>-</v>
      </c>
      <c r="BB13" s="181" t="str">
        <f t="shared" ref="BB13:BB36" si="11">IF(OR(AZ13="-",AZ13="",BA13="-",BA13=""),"-",(AZ13*$AZ$10+BA13*$BA$10))</f>
        <v>-</v>
      </c>
      <c r="BC13" s="142" t="str">
        <f t="shared" ref="BC13:BC36" si="12">IF(AND(AB13="-",BB13="-"),"-",IF(BB13="-",AB13,IF(AB13="-",BB13,(AB13+BB13)/2)))</f>
        <v>-</v>
      </c>
      <c r="BD13" s="225"/>
      <c r="BE13" s="227"/>
    </row>
    <row r="14" spans="1:57" ht="14.65" customHeight="1">
      <c r="A14" s="57" t="str">
        <f>Kalender!B12</f>
        <v>d</v>
      </c>
      <c r="B14" s="242" t="s">
        <v>2</v>
      </c>
      <c r="C14" s="243" t="s">
        <v>2</v>
      </c>
      <c r="D14" s="322"/>
      <c r="E14" s="137" t="str">
        <f>IF(OR(D14="",D14="-"),"-",IF(D14="G",Q1a!C5,Q1a!D5))</f>
        <v>-</v>
      </c>
      <c r="F14" s="138" t="str">
        <f>IF(OR(D14="",D14="-"),"-",IF(D14="G",Q1b!C5,Q1b!D5))</f>
        <v>-</v>
      </c>
      <c r="G14" s="139" t="str">
        <f>IF(OR(D14="",D14="-"),"-",IF(D14="G",Q1c!C5,Q1c!D5))</f>
        <v>-</v>
      </c>
      <c r="H14" s="94" t="str">
        <f t="shared" si="0"/>
        <v>-</v>
      </c>
      <c r="I14" s="250" t="str">
        <f>IF(OR(D14="",D14="-"),"-",IF(D14="G",'1.SA'!C5,'1.SA'!D5))</f>
        <v>-</v>
      </c>
      <c r="J14" s="251"/>
      <c r="K14" s="246"/>
      <c r="L14" s="85" t="str">
        <f t="shared" si="4"/>
        <v>-</v>
      </c>
      <c r="M14" s="189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1"/>
      <c r="Y14" s="129" t="str">
        <f t="shared" si="5"/>
        <v>-</v>
      </c>
      <c r="Z14" s="130" t="str">
        <f>IF(OR(Y14="-",Y14=""),"-",VLOOKUP(Y14,Mitarbeit_Matrix!$A$2:$B$22,2))</f>
        <v>-</v>
      </c>
      <c r="AA14" s="134" t="str">
        <f t="shared" si="6"/>
        <v>-</v>
      </c>
      <c r="AB14" s="181" t="str">
        <f t="shared" si="7"/>
        <v>-</v>
      </c>
      <c r="AC14" s="223"/>
      <c r="AD14" s="185"/>
      <c r="AE14" s="141" t="str">
        <f>IF(OR(D14="",D14="-"),"-",IF(D14="G",Q2a!C5,Q2a!D5))</f>
        <v>-</v>
      </c>
      <c r="AF14" s="138" t="str">
        <f>IF(OR(D14="",D14="-"),"-",IF(D14="G",Q2b!C5,Q2b!D5))</f>
        <v>-</v>
      </c>
      <c r="AG14" s="139" t="str">
        <f>IF(OR(D14="",D14="-"),"-",IF(D14="G",Q2c!C5,Q2c!D5))</f>
        <v>-</v>
      </c>
      <c r="AH14" s="94" t="str">
        <f t="shared" si="2"/>
        <v>-</v>
      </c>
      <c r="AI14" s="250" t="str">
        <f>IF(OR(D14="",D14="-"),"-",IF(D14="G",'2.SA'!C5,'2.SA'!D5))</f>
        <v>-</v>
      </c>
      <c r="AJ14" s="251"/>
      <c r="AK14" s="246"/>
      <c r="AL14" s="85" t="str">
        <f t="shared" si="8"/>
        <v>-</v>
      </c>
      <c r="AM14" s="189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1"/>
      <c r="AY14" s="129" t="str">
        <f t="shared" si="9"/>
        <v>-</v>
      </c>
      <c r="AZ14" s="130" t="str">
        <f>IF(OR(AY14="-",AY14=""),"-",VLOOKUP(AY14,Mitarbeit_Matrix!$A$2:$B$22,2))</f>
        <v>-</v>
      </c>
      <c r="BA14" s="131" t="str">
        <f t="shared" si="10"/>
        <v>-</v>
      </c>
      <c r="BB14" s="181" t="str">
        <f t="shared" si="11"/>
        <v>-</v>
      </c>
      <c r="BC14" s="142" t="str">
        <f t="shared" si="12"/>
        <v>-</v>
      </c>
      <c r="BD14" s="225"/>
      <c r="BE14" s="227"/>
    </row>
    <row r="15" spans="1:57" ht="14.65" customHeight="1">
      <c r="A15" s="57" t="str">
        <f>Kalender!B13</f>
        <v>e</v>
      </c>
      <c r="B15" s="242" t="s">
        <v>2</v>
      </c>
      <c r="C15" s="243" t="s">
        <v>2</v>
      </c>
      <c r="D15" s="322"/>
      <c r="E15" s="137" t="str">
        <f>IF(OR(D15="",D15="-"),"-",IF(D15="G",Q1a!C6,Q1a!D6))</f>
        <v>-</v>
      </c>
      <c r="F15" s="138" t="str">
        <f>IF(OR(D15="",D15="-"),"-",IF(D15="G",Q1b!C6,Q1b!D6))</f>
        <v>-</v>
      </c>
      <c r="G15" s="139" t="str">
        <f>IF(OR(D15="",D15="-"),"-",IF(D15="G",Q1c!C6,Q1c!D6))</f>
        <v>-</v>
      </c>
      <c r="H15" s="94" t="str">
        <f t="shared" si="0"/>
        <v>-</v>
      </c>
      <c r="I15" s="250" t="str">
        <f>IF(OR(D15="",D15="-"),"-",IF(D15="G",'1.SA'!C6,'1.SA'!D6))</f>
        <v>-</v>
      </c>
      <c r="J15" s="251"/>
      <c r="K15" s="246"/>
      <c r="L15" s="85" t="str">
        <f t="shared" si="4"/>
        <v>-</v>
      </c>
      <c r="M15" s="189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1"/>
      <c r="Y15" s="129" t="str">
        <f t="shared" si="5"/>
        <v>-</v>
      </c>
      <c r="Z15" s="130" t="str">
        <f>IF(OR(Y15="-",Y15=""),"-",VLOOKUP(Y15,Mitarbeit_Matrix!$A$2:$B$22,2))</f>
        <v>-</v>
      </c>
      <c r="AA15" s="134" t="str">
        <f t="shared" si="6"/>
        <v>-</v>
      </c>
      <c r="AB15" s="181" t="str">
        <f t="shared" si="7"/>
        <v>-</v>
      </c>
      <c r="AC15" s="223"/>
      <c r="AD15" s="185"/>
      <c r="AE15" s="141" t="str">
        <f>IF(OR(D15="",D15="-"),"-",IF(D15="G",Q2a!C6,Q2a!D6))</f>
        <v>-</v>
      </c>
      <c r="AF15" s="138" t="str">
        <f>IF(OR(D15="",D15="-"),"-",IF(D15="G",Q2b!C6,Q2b!D6))</f>
        <v>-</v>
      </c>
      <c r="AG15" s="139" t="str">
        <f>IF(OR(D15="",D15="-"),"-",IF(D15="G",Q2c!C6,Q2c!D6))</f>
        <v>-</v>
      </c>
      <c r="AH15" s="94" t="str">
        <f t="shared" si="2"/>
        <v>-</v>
      </c>
      <c r="AI15" s="250" t="str">
        <f>IF(OR(D15="",D15="-"),"-",IF(D15="G",'2.SA'!C6,'2.SA'!D6))</f>
        <v>-</v>
      </c>
      <c r="AJ15" s="251"/>
      <c r="AK15" s="246"/>
      <c r="AL15" s="85" t="str">
        <f t="shared" si="8"/>
        <v>-</v>
      </c>
      <c r="AM15" s="189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1"/>
      <c r="AY15" s="129" t="str">
        <f t="shared" si="9"/>
        <v>-</v>
      </c>
      <c r="AZ15" s="130" t="str">
        <f>IF(OR(AY15="-",AY15=""),"-",VLOOKUP(AY15,Mitarbeit_Matrix!$A$2:$B$22,2))</f>
        <v>-</v>
      </c>
      <c r="BA15" s="131" t="str">
        <f t="shared" si="10"/>
        <v>-</v>
      </c>
      <c r="BB15" s="181" t="str">
        <f t="shared" si="11"/>
        <v>-</v>
      </c>
      <c r="BC15" s="142" t="str">
        <f t="shared" si="12"/>
        <v>-</v>
      </c>
      <c r="BD15" s="225"/>
      <c r="BE15" s="227"/>
    </row>
    <row r="16" spans="1:57" ht="14.65" customHeight="1">
      <c r="A16" s="57" t="str">
        <f>Kalender!B14</f>
        <v>f</v>
      </c>
      <c r="B16" s="242" t="s">
        <v>2</v>
      </c>
      <c r="C16" s="243" t="s">
        <v>2</v>
      </c>
      <c r="D16" s="322"/>
      <c r="E16" s="137" t="str">
        <f>IF(OR(D16="",D16="-"),"-",IF(D16="G",Q1a!C7,Q1a!D7))</f>
        <v>-</v>
      </c>
      <c r="F16" s="138" t="str">
        <f>IF(OR(D16="",D16="-"),"-",IF(D16="G",Q1b!C7,Q1b!D7))</f>
        <v>-</v>
      </c>
      <c r="G16" s="139" t="str">
        <f>IF(OR(D16="",D16="-"),"-",IF(D16="G",Q1c!C7,Q1c!D7))</f>
        <v>-</v>
      </c>
      <c r="H16" s="94" t="str">
        <f t="shared" si="0"/>
        <v>-</v>
      </c>
      <c r="I16" s="250" t="str">
        <f>IF(OR(D16="",D16="-"),"-",IF(D16="G",'1.SA'!C7,'1.SA'!D7))</f>
        <v>-</v>
      </c>
      <c r="J16" s="251"/>
      <c r="K16" s="246"/>
      <c r="L16" s="85" t="str">
        <f t="shared" si="4"/>
        <v>-</v>
      </c>
      <c r="M16" s="189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1"/>
      <c r="Y16" s="129" t="str">
        <f t="shared" si="5"/>
        <v>-</v>
      </c>
      <c r="Z16" s="130" t="str">
        <f>IF(OR(Y16="-",Y16=""),"-",VLOOKUP(Y16,Mitarbeit_Matrix!$A$2:$B$22,2))</f>
        <v>-</v>
      </c>
      <c r="AA16" s="134" t="str">
        <f t="shared" si="6"/>
        <v>-</v>
      </c>
      <c r="AB16" s="181" t="str">
        <f t="shared" si="7"/>
        <v>-</v>
      </c>
      <c r="AC16" s="223"/>
      <c r="AD16" s="185"/>
      <c r="AE16" s="141" t="str">
        <f>IF(OR(D16="",D16="-"),"-",IF(D16="G",Q2a!C7,Q2a!D7))</f>
        <v>-</v>
      </c>
      <c r="AF16" s="138" t="str">
        <f>IF(OR(D16="",D16="-"),"-",IF(D16="G",Q2b!C7,Q2b!D7))</f>
        <v>-</v>
      </c>
      <c r="AG16" s="139" t="str">
        <f>IF(OR(D16="",D16="-"),"-",IF(D16="G",Q2c!C7,Q2c!D7))</f>
        <v>-</v>
      </c>
      <c r="AH16" s="94" t="str">
        <f t="shared" si="2"/>
        <v>-</v>
      </c>
      <c r="AI16" s="250" t="str">
        <f>IF(OR(D16="",D16="-"),"-",IF(D16="G",'2.SA'!C7,'2.SA'!D7))</f>
        <v>-</v>
      </c>
      <c r="AJ16" s="251"/>
      <c r="AK16" s="246"/>
      <c r="AL16" s="85" t="str">
        <f t="shared" si="8"/>
        <v>-</v>
      </c>
      <c r="AM16" s="189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1"/>
      <c r="AY16" s="129" t="str">
        <f t="shared" si="9"/>
        <v>-</v>
      </c>
      <c r="AZ16" s="130" t="str">
        <f>IF(OR(AY16="-",AY16=""),"-",VLOOKUP(AY16,Mitarbeit_Matrix!$A$2:$B$22,2))</f>
        <v>-</v>
      </c>
      <c r="BA16" s="131" t="str">
        <f t="shared" si="10"/>
        <v>-</v>
      </c>
      <c r="BB16" s="181" t="str">
        <f t="shared" si="11"/>
        <v>-</v>
      </c>
      <c r="BC16" s="142" t="str">
        <f t="shared" si="12"/>
        <v>-</v>
      </c>
      <c r="BD16" s="225"/>
      <c r="BE16" s="227"/>
    </row>
    <row r="17" spans="1:57" ht="14.65" customHeight="1">
      <c r="A17" s="57" t="str">
        <f>Kalender!B15</f>
        <v>g</v>
      </c>
      <c r="B17" s="242" t="s">
        <v>2</v>
      </c>
      <c r="C17" s="243" t="s">
        <v>2</v>
      </c>
      <c r="D17" s="322"/>
      <c r="E17" s="137" t="str">
        <f>IF(OR(D17="",D17="-"),"-",IF(D17="G",Q1a!C8,Q1a!D8))</f>
        <v>-</v>
      </c>
      <c r="F17" s="138" t="str">
        <f>IF(OR(D17="",D17="-"),"-",IF(D17="G",Q1b!C8,Q1b!D8))</f>
        <v>-</v>
      </c>
      <c r="G17" s="139" t="str">
        <f>IF(OR(D17="",D17="-"),"-",IF(D17="G",Q1c!C8,Q1c!D8))</f>
        <v>-</v>
      </c>
      <c r="H17" s="94" t="str">
        <f t="shared" si="0"/>
        <v>-</v>
      </c>
      <c r="I17" s="250" t="str">
        <f>IF(OR(D17="",D17="-"),"-",IF(D17="G",'1.SA'!C8,'1.SA'!D8))</f>
        <v>-</v>
      </c>
      <c r="J17" s="251"/>
      <c r="K17" s="246"/>
      <c r="L17" s="85" t="str">
        <f t="shared" si="4"/>
        <v>-</v>
      </c>
      <c r="M17" s="189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1"/>
      <c r="Y17" s="129" t="str">
        <f t="shared" si="5"/>
        <v>-</v>
      </c>
      <c r="Z17" s="130" t="str">
        <f>IF(OR(Y17="-",Y17=""),"-",VLOOKUP(Y17,Mitarbeit_Matrix!$A$2:$B$22,2))</f>
        <v>-</v>
      </c>
      <c r="AA17" s="134" t="str">
        <f t="shared" si="6"/>
        <v>-</v>
      </c>
      <c r="AB17" s="181" t="str">
        <f t="shared" si="7"/>
        <v>-</v>
      </c>
      <c r="AC17" s="223"/>
      <c r="AD17" s="185"/>
      <c r="AE17" s="141" t="str">
        <f>IF(OR(D17="",D17="-"),"-",IF(D17="G",Q2a!C8,Q2a!D8))</f>
        <v>-</v>
      </c>
      <c r="AF17" s="138" t="str">
        <f>IF(OR(D17="",D17="-"),"-",IF(D17="G",Q2b!C8,Q2b!D8))</f>
        <v>-</v>
      </c>
      <c r="AG17" s="139" t="str">
        <f>IF(OR(D17="",D17="-"),"-",IF(D17="G",Q2c!C8,Q2c!D8))</f>
        <v>-</v>
      </c>
      <c r="AH17" s="94" t="str">
        <f t="shared" si="2"/>
        <v>-</v>
      </c>
      <c r="AI17" s="250" t="str">
        <f>IF(OR(D17="",D17="-"),"-",IF(D17="G",'2.SA'!C8,'2.SA'!D8))</f>
        <v>-</v>
      </c>
      <c r="AJ17" s="251"/>
      <c r="AK17" s="246"/>
      <c r="AL17" s="85" t="str">
        <f t="shared" si="8"/>
        <v>-</v>
      </c>
      <c r="AM17" s="189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1"/>
      <c r="AY17" s="129" t="str">
        <f t="shared" si="9"/>
        <v>-</v>
      </c>
      <c r="AZ17" s="130" t="str">
        <f>IF(OR(AY17="-",AY17=""),"-",VLOOKUP(AY17,Mitarbeit_Matrix!$A$2:$B$22,2))</f>
        <v>-</v>
      </c>
      <c r="BA17" s="131" t="str">
        <f t="shared" si="10"/>
        <v>-</v>
      </c>
      <c r="BB17" s="181" t="str">
        <f t="shared" si="11"/>
        <v>-</v>
      </c>
      <c r="BC17" s="142" t="str">
        <f t="shared" si="12"/>
        <v>-</v>
      </c>
      <c r="BD17" s="225"/>
      <c r="BE17" s="227"/>
    </row>
    <row r="18" spans="1:57" ht="14.65" customHeight="1">
      <c r="A18" s="57" t="str">
        <f>Kalender!B16</f>
        <v>i</v>
      </c>
      <c r="B18" s="242" t="s">
        <v>2</v>
      </c>
      <c r="C18" s="243" t="s">
        <v>2</v>
      </c>
      <c r="D18" s="322"/>
      <c r="E18" s="137" t="str">
        <f>IF(OR(D18="",D18="-"),"-",IF(D18="G",Q1a!C9,Q1a!D9))</f>
        <v>-</v>
      </c>
      <c r="F18" s="138" t="str">
        <f>IF(OR(D18="",D18="-"),"-",IF(D18="G",Q1b!C9,Q1b!D9))</f>
        <v>-</v>
      </c>
      <c r="G18" s="139" t="str">
        <f>IF(OR(D18="",D18="-"),"-",IF(D18="G",Q1c!C9,Q1c!D9))</f>
        <v>-</v>
      </c>
      <c r="H18" s="94" t="str">
        <f t="shared" si="0"/>
        <v>-</v>
      </c>
      <c r="I18" s="250" t="str">
        <f>IF(OR(D18="",D18="-"),"-",IF(D18="G",'1.SA'!C9,'1.SA'!D9))</f>
        <v>-</v>
      </c>
      <c r="J18" s="251"/>
      <c r="K18" s="246"/>
      <c r="L18" s="85" t="str">
        <f t="shared" si="4"/>
        <v>-</v>
      </c>
      <c r="M18" s="189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1"/>
      <c r="Y18" s="129" t="str">
        <f t="shared" si="5"/>
        <v>-</v>
      </c>
      <c r="Z18" s="130" t="str">
        <f>IF(OR(Y18="-",Y18=""),"-",VLOOKUP(Y18,Mitarbeit_Matrix!$A$2:$B$22,2))</f>
        <v>-</v>
      </c>
      <c r="AA18" s="134" t="str">
        <f t="shared" si="6"/>
        <v>-</v>
      </c>
      <c r="AB18" s="181" t="str">
        <f t="shared" si="7"/>
        <v>-</v>
      </c>
      <c r="AC18" s="223"/>
      <c r="AD18" s="185"/>
      <c r="AE18" s="141" t="str">
        <f>IF(OR(D18="",D18="-"),"-",IF(D18="G",Q2a!C9,Q2a!D9))</f>
        <v>-</v>
      </c>
      <c r="AF18" s="138" t="str">
        <f>IF(OR(D18="",D18="-"),"-",IF(D18="G",Q2b!C9,Q2b!D9))</f>
        <v>-</v>
      </c>
      <c r="AG18" s="139" t="str">
        <f>IF(OR(D18="",D18="-"),"-",IF(D18="G",Q2c!C9,Q2c!D9))</f>
        <v>-</v>
      </c>
      <c r="AH18" s="94" t="str">
        <f t="shared" si="2"/>
        <v>-</v>
      </c>
      <c r="AI18" s="250" t="str">
        <f>IF(OR(D18="",D18="-"),"-",IF(D18="G",'2.SA'!C9,'2.SA'!D9))</f>
        <v>-</v>
      </c>
      <c r="AJ18" s="251"/>
      <c r="AK18" s="246"/>
      <c r="AL18" s="85" t="str">
        <f t="shared" si="8"/>
        <v>-</v>
      </c>
      <c r="AM18" s="189"/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1"/>
      <c r="AY18" s="129" t="str">
        <f t="shared" si="9"/>
        <v>-</v>
      </c>
      <c r="AZ18" s="130" t="str">
        <f>IF(OR(AY18="-",AY18=""),"-",VLOOKUP(AY18,Mitarbeit_Matrix!$A$2:$B$22,2))</f>
        <v>-</v>
      </c>
      <c r="BA18" s="131" t="str">
        <f t="shared" si="10"/>
        <v>-</v>
      </c>
      <c r="BB18" s="181" t="str">
        <f t="shared" si="11"/>
        <v>-</v>
      </c>
      <c r="BC18" s="142" t="str">
        <f t="shared" si="12"/>
        <v>-</v>
      </c>
      <c r="BD18" s="225"/>
      <c r="BE18" s="227"/>
    </row>
    <row r="19" spans="1:57" ht="14.65" customHeight="1">
      <c r="A19" s="57" t="str">
        <f>Kalender!B17</f>
        <v>j</v>
      </c>
      <c r="B19" s="242" t="s">
        <v>2</v>
      </c>
      <c r="C19" s="243" t="s">
        <v>2</v>
      </c>
      <c r="D19" s="322"/>
      <c r="E19" s="137" t="str">
        <f>IF(OR(D19="",D19="-"),"-",IF(D19="G",Q1a!C10,Q1a!D10))</f>
        <v>-</v>
      </c>
      <c r="F19" s="138" t="str">
        <f>IF(OR(D19="",D19="-"),"-",IF(D19="G",Q1b!C10,Q1b!D10))</f>
        <v>-</v>
      </c>
      <c r="G19" s="139" t="str">
        <f>IF(OR(D19="",D19="-"),"-",IF(D19="G",Q1c!C10,Q1c!D10))</f>
        <v>-</v>
      </c>
      <c r="H19" s="94" t="str">
        <f t="shared" si="0"/>
        <v>-</v>
      </c>
      <c r="I19" s="250" t="str">
        <f>IF(OR(D19="",D19="-"),"-",IF(D19="G",'1.SA'!C10,'1.SA'!D10))</f>
        <v>-</v>
      </c>
      <c r="J19" s="251"/>
      <c r="K19" s="246"/>
      <c r="L19" s="85" t="str">
        <f t="shared" si="4"/>
        <v>-</v>
      </c>
      <c r="M19" s="189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1"/>
      <c r="Y19" s="129" t="str">
        <f t="shared" si="5"/>
        <v>-</v>
      </c>
      <c r="Z19" s="130" t="str">
        <f>IF(OR(Y19="-",Y19=""),"-",VLOOKUP(Y19,Mitarbeit_Matrix!$A$2:$B$22,2))</f>
        <v>-</v>
      </c>
      <c r="AA19" s="134" t="str">
        <f t="shared" si="6"/>
        <v>-</v>
      </c>
      <c r="AB19" s="181" t="str">
        <f t="shared" si="7"/>
        <v>-</v>
      </c>
      <c r="AC19" s="223"/>
      <c r="AD19" s="185"/>
      <c r="AE19" s="141" t="str">
        <f>IF(OR(D19="",D19="-"),"-",IF(D19="G",Q2a!C10,Q2a!D10))</f>
        <v>-</v>
      </c>
      <c r="AF19" s="138" t="str">
        <f>IF(OR(D19="",D19="-"),"-",IF(D19="G",Q2b!C10,Q2b!D10))</f>
        <v>-</v>
      </c>
      <c r="AG19" s="139" t="str">
        <f>IF(OR(D19="",D19="-"),"-",IF(D19="G",Q2c!C10,Q2c!D10))</f>
        <v>-</v>
      </c>
      <c r="AH19" s="94" t="str">
        <f t="shared" si="2"/>
        <v>-</v>
      </c>
      <c r="AI19" s="250" t="str">
        <f>IF(OR(D19="",D19="-"),"-",IF(D19="G",'2.SA'!C10,'2.SA'!D10))</f>
        <v>-</v>
      </c>
      <c r="AJ19" s="251"/>
      <c r="AK19" s="246"/>
      <c r="AL19" s="85" t="str">
        <f t="shared" si="8"/>
        <v>-</v>
      </c>
      <c r="AM19" s="189"/>
      <c r="AN19" s="190"/>
      <c r="AO19" s="190"/>
      <c r="AP19" s="190"/>
      <c r="AQ19" s="190"/>
      <c r="AR19" s="190"/>
      <c r="AS19" s="190"/>
      <c r="AT19" s="190"/>
      <c r="AU19" s="190"/>
      <c r="AV19" s="190"/>
      <c r="AW19" s="190"/>
      <c r="AX19" s="191"/>
      <c r="AY19" s="129" t="str">
        <f t="shared" si="9"/>
        <v>-</v>
      </c>
      <c r="AZ19" s="130" t="str">
        <f>IF(OR(AY19="-",AY19=""),"-",VLOOKUP(AY19,Mitarbeit_Matrix!$A$2:$B$22,2))</f>
        <v>-</v>
      </c>
      <c r="BA19" s="131" t="str">
        <f t="shared" si="10"/>
        <v>-</v>
      </c>
      <c r="BB19" s="181" t="str">
        <f t="shared" si="11"/>
        <v>-</v>
      </c>
      <c r="BC19" s="142" t="str">
        <f t="shared" si="12"/>
        <v>-</v>
      </c>
      <c r="BD19" s="225"/>
      <c r="BE19" s="227"/>
    </row>
    <row r="20" spans="1:57" ht="14.65" customHeight="1">
      <c r="A20" s="57" t="str">
        <f>Kalender!B18</f>
        <v>k</v>
      </c>
      <c r="B20" s="242" t="s">
        <v>2</v>
      </c>
      <c r="C20" s="243" t="s">
        <v>2</v>
      </c>
      <c r="D20" s="322"/>
      <c r="E20" s="137" t="str">
        <f>IF(OR(D20="",D20="-"),"-",IF(D20="G",Q1a!C11,Q1a!D11))</f>
        <v>-</v>
      </c>
      <c r="F20" s="138" t="str">
        <f>IF(OR(D20="",D20="-"),"-",IF(D20="G",Q1b!C11,Q1b!D11))</f>
        <v>-</v>
      </c>
      <c r="G20" s="139" t="str">
        <f>IF(OR(D20="",D20="-"),"-",IF(D20="G",Q1c!C11,Q1c!D11))</f>
        <v>-</v>
      </c>
      <c r="H20" s="94" t="str">
        <f t="shared" si="0"/>
        <v>-</v>
      </c>
      <c r="I20" s="250" t="str">
        <f>IF(OR(D20="",D20="-"),"-",IF(D20="G",'1.SA'!C11,'1.SA'!D11))</f>
        <v>-</v>
      </c>
      <c r="J20" s="251"/>
      <c r="K20" s="246"/>
      <c r="L20" s="85" t="str">
        <f t="shared" si="4"/>
        <v>-</v>
      </c>
      <c r="M20" s="189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1"/>
      <c r="Y20" s="129" t="str">
        <f t="shared" si="5"/>
        <v>-</v>
      </c>
      <c r="Z20" s="130" t="str">
        <f>IF(OR(Y20="-",Y20=""),"-",VLOOKUP(Y20,Mitarbeit_Matrix!$A$2:$B$22,2))</f>
        <v>-</v>
      </c>
      <c r="AA20" s="134" t="str">
        <f t="shared" si="6"/>
        <v>-</v>
      </c>
      <c r="AB20" s="181" t="str">
        <f t="shared" si="7"/>
        <v>-</v>
      </c>
      <c r="AC20" s="223"/>
      <c r="AD20" s="185"/>
      <c r="AE20" s="141" t="str">
        <f>IF(OR(D20="",D20="-"),"-",IF(D20="G",Q2a!C11,Q2a!D11))</f>
        <v>-</v>
      </c>
      <c r="AF20" s="138" t="str">
        <f>IF(OR(D20="",D20="-"),"-",IF(D20="G",Q2b!C11,Q2b!D11))</f>
        <v>-</v>
      </c>
      <c r="AG20" s="139" t="str">
        <f>IF(OR(D20="",D20="-"),"-",IF(D20="G",Q2c!C11,Q2c!D11))</f>
        <v>-</v>
      </c>
      <c r="AH20" s="94" t="str">
        <f t="shared" si="2"/>
        <v>-</v>
      </c>
      <c r="AI20" s="250" t="str">
        <f>IF(OR(D20="",D20="-"),"-",IF(D20="G",'2.SA'!C11,'2.SA'!D11))</f>
        <v>-</v>
      </c>
      <c r="AJ20" s="251"/>
      <c r="AK20" s="246"/>
      <c r="AL20" s="85" t="str">
        <f t="shared" si="8"/>
        <v>-</v>
      </c>
      <c r="AM20" s="189"/>
      <c r="AN20" s="190"/>
      <c r="AO20" s="190"/>
      <c r="AP20" s="190"/>
      <c r="AQ20" s="190"/>
      <c r="AR20" s="190"/>
      <c r="AS20" s="190"/>
      <c r="AT20" s="190"/>
      <c r="AU20" s="190"/>
      <c r="AV20" s="190"/>
      <c r="AW20" s="190"/>
      <c r="AX20" s="191"/>
      <c r="AY20" s="129" t="str">
        <f t="shared" si="9"/>
        <v>-</v>
      </c>
      <c r="AZ20" s="130" t="str">
        <f>IF(OR(AY20="-",AY20=""),"-",VLOOKUP(AY20,Mitarbeit_Matrix!$A$2:$B$22,2))</f>
        <v>-</v>
      </c>
      <c r="BA20" s="131" t="str">
        <f t="shared" si="10"/>
        <v>-</v>
      </c>
      <c r="BB20" s="181" t="str">
        <f t="shared" si="11"/>
        <v>-</v>
      </c>
      <c r="BC20" s="142" t="str">
        <f t="shared" si="12"/>
        <v>-</v>
      </c>
      <c r="BD20" s="225"/>
      <c r="BE20" s="227"/>
    </row>
    <row r="21" spans="1:57" ht="14.65" customHeight="1">
      <c r="A21" s="57" t="str">
        <f>Kalender!B19</f>
        <v>l</v>
      </c>
      <c r="B21" s="242" t="s">
        <v>2</v>
      </c>
      <c r="C21" s="243" t="s">
        <v>2</v>
      </c>
      <c r="D21" s="322"/>
      <c r="E21" s="137" t="str">
        <f>IF(OR(D21="",D21="-"),"-",IF(D21="G",Q1a!C12,Q1a!D12))</f>
        <v>-</v>
      </c>
      <c r="F21" s="138" t="str">
        <f>IF(OR(D21="",D21="-"),"-",IF(D21="G",Q1b!C12,Q1b!D12))</f>
        <v>-</v>
      </c>
      <c r="G21" s="139" t="str">
        <f>IF(OR(D21="",D21="-"),"-",IF(D21="G",Q1c!C12,Q1c!D12))</f>
        <v>-</v>
      </c>
      <c r="H21" s="94" t="str">
        <f t="shared" si="0"/>
        <v>-</v>
      </c>
      <c r="I21" s="250" t="str">
        <f>IF(OR(D21="",D21="-"),"-",IF(D21="G",'1.SA'!C12,'1.SA'!D12))</f>
        <v>-</v>
      </c>
      <c r="J21" s="251"/>
      <c r="K21" s="246"/>
      <c r="L21" s="85" t="str">
        <f t="shared" si="4"/>
        <v>-</v>
      </c>
      <c r="M21" s="189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1"/>
      <c r="Y21" s="129" t="str">
        <f t="shared" si="5"/>
        <v>-</v>
      </c>
      <c r="Z21" s="130" t="str">
        <f>IF(OR(Y21="-",Y21=""),"-",VLOOKUP(Y21,Mitarbeit_Matrix!$A$2:$B$22,2))</f>
        <v>-</v>
      </c>
      <c r="AA21" s="134" t="str">
        <f t="shared" si="6"/>
        <v>-</v>
      </c>
      <c r="AB21" s="181" t="str">
        <f t="shared" si="7"/>
        <v>-</v>
      </c>
      <c r="AC21" s="223"/>
      <c r="AD21" s="185"/>
      <c r="AE21" s="141" t="str">
        <f>IF(OR(D21="",D21="-"),"-",IF(D21="G",Q2a!C12,Q2a!D12))</f>
        <v>-</v>
      </c>
      <c r="AF21" s="138" t="str">
        <f>IF(OR(D21="",D21="-"),"-",IF(D21="G",Q2b!C12,Q2b!D12))</f>
        <v>-</v>
      </c>
      <c r="AG21" s="139" t="str">
        <f>IF(OR(D21="",D21="-"),"-",IF(D21="G",Q2c!C12,Q2c!D12))</f>
        <v>-</v>
      </c>
      <c r="AH21" s="94" t="str">
        <f t="shared" si="2"/>
        <v>-</v>
      </c>
      <c r="AI21" s="250" t="str">
        <f>IF(OR(D21="",D21="-"),"-",IF(D21="G",'2.SA'!C12,'2.SA'!D12))</f>
        <v>-</v>
      </c>
      <c r="AJ21" s="251"/>
      <c r="AK21" s="246"/>
      <c r="AL21" s="85" t="str">
        <f t="shared" si="8"/>
        <v>-</v>
      </c>
      <c r="AM21" s="189"/>
      <c r="AN21" s="190"/>
      <c r="AO21" s="190"/>
      <c r="AP21" s="190"/>
      <c r="AQ21" s="190"/>
      <c r="AR21" s="190"/>
      <c r="AS21" s="190"/>
      <c r="AT21" s="190"/>
      <c r="AU21" s="190"/>
      <c r="AV21" s="190"/>
      <c r="AW21" s="190"/>
      <c r="AX21" s="191"/>
      <c r="AY21" s="129" t="str">
        <f t="shared" si="9"/>
        <v>-</v>
      </c>
      <c r="AZ21" s="130" t="str">
        <f>IF(OR(AY21="-",AY21=""),"-",VLOOKUP(AY21,Mitarbeit_Matrix!$A$2:$B$22,2))</f>
        <v>-</v>
      </c>
      <c r="BA21" s="131" t="str">
        <f t="shared" si="10"/>
        <v>-</v>
      </c>
      <c r="BB21" s="181" t="str">
        <f t="shared" si="11"/>
        <v>-</v>
      </c>
      <c r="BC21" s="142" t="str">
        <f t="shared" si="12"/>
        <v>-</v>
      </c>
      <c r="BD21" s="225"/>
      <c r="BE21" s="227"/>
    </row>
    <row r="22" spans="1:57" ht="14.65" customHeight="1">
      <c r="A22" s="57" t="str">
        <f>Kalender!B20</f>
        <v>m</v>
      </c>
      <c r="B22" s="242" t="s">
        <v>2</v>
      </c>
      <c r="C22" s="243" t="s">
        <v>2</v>
      </c>
      <c r="D22" s="322"/>
      <c r="E22" s="137" t="str">
        <f>IF(OR(D22="",D22="-"),"-",IF(D22="G",Q1a!C13,Q1a!D13))</f>
        <v>-</v>
      </c>
      <c r="F22" s="138" t="str">
        <f>IF(OR(D22="",D22="-"),"-",IF(D22="G",Q1b!C13,Q1b!D13))</f>
        <v>-</v>
      </c>
      <c r="G22" s="139" t="str">
        <f>IF(OR(D22="",D22="-"),"-",IF(D22="G",Q1c!C13,Q1c!D13))</f>
        <v>-</v>
      </c>
      <c r="H22" s="94" t="str">
        <f t="shared" si="0"/>
        <v>-</v>
      </c>
      <c r="I22" s="250" t="str">
        <f>IF(OR(D22="",D22="-"),"-",IF(D22="G",'1.SA'!C13,'1.SA'!D13))</f>
        <v>-</v>
      </c>
      <c r="J22" s="251"/>
      <c r="K22" s="246"/>
      <c r="L22" s="85" t="str">
        <f t="shared" si="4"/>
        <v>-</v>
      </c>
      <c r="M22" s="189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1"/>
      <c r="Y22" s="129" t="str">
        <f t="shared" si="5"/>
        <v>-</v>
      </c>
      <c r="Z22" s="130" t="str">
        <f>IF(OR(Y22="-",Y22=""),"-",VLOOKUP(Y22,Mitarbeit_Matrix!$A$2:$B$22,2))</f>
        <v>-</v>
      </c>
      <c r="AA22" s="134" t="str">
        <f t="shared" si="6"/>
        <v>-</v>
      </c>
      <c r="AB22" s="181" t="str">
        <f t="shared" si="7"/>
        <v>-</v>
      </c>
      <c r="AC22" s="223"/>
      <c r="AD22" s="185"/>
      <c r="AE22" s="141" t="str">
        <f>IF(OR(D22="",D22="-"),"-",IF(D22="G",Q2a!C13,Q2a!D13))</f>
        <v>-</v>
      </c>
      <c r="AF22" s="138" t="str">
        <f>IF(OR(D22="",D22="-"),"-",IF(D22="G",Q2b!C13,Q2b!D13))</f>
        <v>-</v>
      </c>
      <c r="AG22" s="139" t="str">
        <f>IF(OR(D22="",D22="-"),"-",IF(D22="G",Q2c!C13,Q2c!D13))</f>
        <v>-</v>
      </c>
      <c r="AH22" s="94" t="str">
        <f t="shared" si="2"/>
        <v>-</v>
      </c>
      <c r="AI22" s="250" t="str">
        <f>IF(OR(D22="",D22="-"),"-",IF(D22="G",'2.SA'!C13,'2.SA'!D13))</f>
        <v>-</v>
      </c>
      <c r="AJ22" s="251"/>
      <c r="AK22" s="246"/>
      <c r="AL22" s="85" t="str">
        <f t="shared" si="8"/>
        <v>-</v>
      </c>
      <c r="AM22" s="189"/>
      <c r="AN22" s="190"/>
      <c r="AO22" s="190"/>
      <c r="AP22" s="190"/>
      <c r="AQ22" s="190"/>
      <c r="AR22" s="190"/>
      <c r="AS22" s="190"/>
      <c r="AT22" s="190"/>
      <c r="AU22" s="190"/>
      <c r="AV22" s="190"/>
      <c r="AW22" s="190"/>
      <c r="AX22" s="191"/>
      <c r="AY22" s="129" t="str">
        <f t="shared" si="9"/>
        <v>-</v>
      </c>
      <c r="AZ22" s="130" t="str">
        <f>IF(OR(AY22="-",AY22=""),"-",VLOOKUP(AY22,Mitarbeit_Matrix!$A$2:$B$22,2))</f>
        <v>-</v>
      </c>
      <c r="BA22" s="131" t="str">
        <f t="shared" si="10"/>
        <v>-</v>
      </c>
      <c r="BB22" s="181" t="str">
        <f t="shared" si="11"/>
        <v>-</v>
      </c>
      <c r="BC22" s="142" t="str">
        <f t="shared" si="12"/>
        <v>-</v>
      </c>
      <c r="BD22" s="225"/>
      <c r="BE22" s="227"/>
    </row>
    <row r="23" spans="1:57" ht="14.65" customHeight="1">
      <c r="A23" s="57" t="str">
        <f>Kalender!B21</f>
        <v>o</v>
      </c>
      <c r="B23" s="242" t="s">
        <v>2</v>
      </c>
      <c r="C23" s="243" t="s">
        <v>2</v>
      </c>
      <c r="D23" s="322"/>
      <c r="E23" s="137" t="str">
        <f>IF(OR(D23="",D23="-"),"-",IF(D23="G",Q1a!C14,Q1a!D14))</f>
        <v>-</v>
      </c>
      <c r="F23" s="138" t="str">
        <f>IF(OR(D23="",D23="-"),"-",IF(D23="G",Q1b!C14,Q1b!D14))</f>
        <v>-</v>
      </c>
      <c r="G23" s="139" t="str">
        <f>IF(OR(D23="",D23="-"),"-",IF(D23="G",Q1c!C14,Q1c!D14))</f>
        <v>-</v>
      </c>
      <c r="H23" s="94" t="str">
        <f t="shared" si="0"/>
        <v>-</v>
      </c>
      <c r="I23" s="250" t="str">
        <f>IF(OR(D23="",D23="-"),"-",IF(D23="G",'1.SA'!C14,'1.SA'!D14))</f>
        <v>-</v>
      </c>
      <c r="J23" s="251"/>
      <c r="K23" s="246"/>
      <c r="L23" s="85" t="str">
        <f t="shared" si="4"/>
        <v>-</v>
      </c>
      <c r="M23" s="189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1"/>
      <c r="Y23" s="129" t="str">
        <f t="shared" si="5"/>
        <v>-</v>
      </c>
      <c r="Z23" s="130" t="str">
        <f>IF(OR(Y23="-",Y23=""),"-",VLOOKUP(Y23,Mitarbeit_Matrix!$A$2:$B$22,2))</f>
        <v>-</v>
      </c>
      <c r="AA23" s="134" t="str">
        <f t="shared" si="6"/>
        <v>-</v>
      </c>
      <c r="AB23" s="181" t="str">
        <f t="shared" si="7"/>
        <v>-</v>
      </c>
      <c r="AC23" s="223"/>
      <c r="AD23" s="185"/>
      <c r="AE23" s="141" t="str">
        <f>IF(OR(D23="",D23="-"),"-",IF(D23="G",Q2a!C14,Q2a!D14))</f>
        <v>-</v>
      </c>
      <c r="AF23" s="138" t="str">
        <f>IF(OR(D23="",D23="-"),"-",IF(D23="G",Q2b!C14,Q2b!D14))</f>
        <v>-</v>
      </c>
      <c r="AG23" s="139" t="str">
        <f>IF(OR(D23="",D23="-"),"-",IF(D23="G",Q2c!C14,Q2c!D14))</f>
        <v>-</v>
      </c>
      <c r="AH23" s="94" t="str">
        <f t="shared" si="2"/>
        <v>-</v>
      </c>
      <c r="AI23" s="250" t="str">
        <f>IF(OR(D23="",D23="-"),"-",IF(D23="G",'2.SA'!C14,'2.SA'!D14))</f>
        <v>-</v>
      </c>
      <c r="AJ23" s="251"/>
      <c r="AK23" s="246"/>
      <c r="AL23" s="85" t="str">
        <f t="shared" si="8"/>
        <v>-</v>
      </c>
      <c r="AM23" s="189"/>
      <c r="AN23" s="190"/>
      <c r="AO23" s="190"/>
      <c r="AP23" s="190"/>
      <c r="AQ23" s="190"/>
      <c r="AR23" s="190"/>
      <c r="AS23" s="190"/>
      <c r="AT23" s="190"/>
      <c r="AU23" s="190"/>
      <c r="AV23" s="190"/>
      <c r="AW23" s="190"/>
      <c r="AX23" s="191"/>
      <c r="AY23" s="129" t="str">
        <f t="shared" si="9"/>
        <v>-</v>
      </c>
      <c r="AZ23" s="130" t="str">
        <f>IF(OR(AY23="-",AY23=""),"-",VLOOKUP(AY23,Mitarbeit_Matrix!$A$2:$B$22,2))</f>
        <v>-</v>
      </c>
      <c r="BA23" s="131" t="str">
        <f t="shared" si="10"/>
        <v>-</v>
      </c>
      <c r="BB23" s="181" t="str">
        <f t="shared" si="11"/>
        <v>-</v>
      </c>
      <c r="BC23" s="142" t="str">
        <f t="shared" si="12"/>
        <v>-</v>
      </c>
      <c r="BD23" s="225"/>
      <c r="BE23" s="227"/>
    </row>
    <row r="24" spans="1:57" ht="14.65" customHeight="1">
      <c r="A24" s="57" t="str">
        <f>Kalender!B22</f>
        <v>p</v>
      </c>
      <c r="B24" s="242" t="s">
        <v>2</v>
      </c>
      <c r="C24" s="243" t="s">
        <v>2</v>
      </c>
      <c r="D24" s="322"/>
      <c r="E24" s="137" t="str">
        <f>IF(OR(D24="",D24="-"),"-",IF(D24="G",Q1a!C15,Q1a!D15))</f>
        <v>-</v>
      </c>
      <c r="F24" s="138" t="str">
        <f>IF(OR(D24="",D24="-"),"-",IF(D24="G",Q1b!C15,Q1b!D15))</f>
        <v>-</v>
      </c>
      <c r="G24" s="139" t="str">
        <f>IF(OR(D24="",D24="-"),"-",IF(D24="G",Q1c!C15,Q1c!D15))</f>
        <v>-</v>
      </c>
      <c r="H24" s="94" t="str">
        <f t="shared" si="0"/>
        <v>-</v>
      </c>
      <c r="I24" s="250" t="str">
        <f>IF(OR(D24="",D24="-"),"-",IF(D24="G",'1.SA'!C15,'1.SA'!D15))</f>
        <v>-</v>
      </c>
      <c r="J24" s="251"/>
      <c r="K24" s="246"/>
      <c r="L24" s="85" t="str">
        <f t="shared" si="4"/>
        <v>-</v>
      </c>
      <c r="M24" s="189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1"/>
      <c r="Y24" s="129" t="str">
        <f t="shared" si="5"/>
        <v>-</v>
      </c>
      <c r="Z24" s="130" t="str">
        <f>IF(OR(Y24="-",Y24=""),"-",VLOOKUP(Y24,Mitarbeit_Matrix!$A$2:$B$22,2))</f>
        <v>-</v>
      </c>
      <c r="AA24" s="134" t="str">
        <f t="shared" si="6"/>
        <v>-</v>
      </c>
      <c r="AB24" s="181" t="str">
        <f t="shared" si="7"/>
        <v>-</v>
      </c>
      <c r="AC24" s="223"/>
      <c r="AD24" s="185"/>
      <c r="AE24" s="141" t="str">
        <f>IF(OR(D24="",D24="-"),"-",IF(D24="G",Q2a!C15,Q2a!D15))</f>
        <v>-</v>
      </c>
      <c r="AF24" s="138" t="str">
        <f>IF(OR(D24="",D24="-"),"-",IF(D24="G",Q2b!C15,Q2b!D15))</f>
        <v>-</v>
      </c>
      <c r="AG24" s="139" t="str">
        <f>IF(OR(D24="",D24="-"),"-",IF(D24="G",Q2c!C15,Q2c!D15))</f>
        <v>-</v>
      </c>
      <c r="AH24" s="94" t="str">
        <f t="shared" si="2"/>
        <v>-</v>
      </c>
      <c r="AI24" s="250" t="str">
        <f>IF(OR(D24="",D24="-"),"-",IF(D24="G",'2.SA'!C15,'2.SA'!D15))</f>
        <v>-</v>
      </c>
      <c r="AJ24" s="251"/>
      <c r="AK24" s="246"/>
      <c r="AL24" s="85" t="str">
        <f t="shared" si="8"/>
        <v>-</v>
      </c>
      <c r="AM24" s="189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1"/>
      <c r="AY24" s="129" t="str">
        <f t="shared" si="9"/>
        <v>-</v>
      </c>
      <c r="AZ24" s="130" t="str">
        <f>IF(OR(AY24="-",AY24=""),"-",VLOOKUP(AY24,Mitarbeit_Matrix!$A$2:$B$22,2))</f>
        <v>-</v>
      </c>
      <c r="BA24" s="131" t="str">
        <f t="shared" si="10"/>
        <v>-</v>
      </c>
      <c r="BB24" s="181" t="str">
        <f t="shared" si="11"/>
        <v>-</v>
      </c>
      <c r="BC24" s="142" t="str">
        <f t="shared" si="12"/>
        <v>-</v>
      </c>
      <c r="BD24" s="225"/>
      <c r="BE24" s="227"/>
    </row>
    <row r="25" spans="1:57" ht="14.65" customHeight="1">
      <c r="A25" s="57" t="str">
        <f>Kalender!B23</f>
        <v>q</v>
      </c>
      <c r="B25" s="242" t="s">
        <v>2</v>
      </c>
      <c r="C25" s="243" t="s">
        <v>2</v>
      </c>
      <c r="D25" s="322"/>
      <c r="E25" s="137" t="str">
        <f>IF(OR(D25="",D25="-"),"-",IF(D25="G",Q1a!C16,Q1a!D16))</f>
        <v>-</v>
      </c>
      <c r="F25" s="138" t="str">
        <f>IF(OR(D25="",D25="-"),"-",IF(D25="G",Q1b!C16,Q1b!D16))</f>
        <v>-</v>
      </c>
      <c r="G25" s="139" t="str">
        <f>IF(OR(D25="",D25="-"),"-",IF(D25="G",Q1c!C16,Q1c!D16))</f>
        <v>-</v>
      </c>
      <c r="H25" s="94" t="str">
        <f t="shared" si="0"/>
        <v>-</v>
      </c>
      <c r="I25" s="250" t="str">
        <f>IF(OR(D25="",D25="-"),"-",IF(D25="G",'1.SA'!C16,'1.SA'!D16))</f>
        <v>-</v>
      </c>
      <c r="J25" s="251"/>
      <c r="K25" s="246"/>
      <c r="L25" s="85" t="str">
        <f t="shared" si="4"/>
        <v>-</v>
      </c>
      <c r="M25" s="189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1"/>
      <c r="Y25" s="129" t="str">
        <f t="shared" si="5"/>
        <v>-</v>
      </c>
      <c r="Z25" s="130" t="str">
        <f>IF(OR(Y25="-",Y25=""),"-",VLOOKUP(Y25,Mitarbeit_Matrix!$A$2:$B$22,2))</f>
        <v>-</v>
      </c>
      <c r="AA25" s="134" t="str">
        <f t="shared" si="6"/>
        <v>-</v>
      </c>
      <c r="AB25" s="181" t="str">
        <f t="shared" si="7"/>
        <v>-</v>
      </c>
      <c r="AC25" s="223"/>
      <c r="AD25" s="185"/>
      <c r="AE25" s="141" t="str">
        <f>IF(OR(D25="",D25="-"),"-",IF(D25="G",Q2a!C16,Q2a!D16))</f>
        <v>-</v>
      </c>
      <c r="AF25" s="138" t="str">
        <f>IF(OR(D25="",D25="-"),"-",IF(D25="G",Q2b!C16,Q2b!D16))</f>
        <v>-</v>
      </c>
      <c r="AG25" s="139" t="str">
        <f>IF(OR(D25="",D25="-"),"-",IF(D25="G",Q2c!C16,Q2c!D16))</f>
        <v>-</v>
      </c>
      <c r="AH25" s="94" t="str">
        <f t="shared" si="2"/>
        <v>-</v>
      </c>
      <c r="AI25" s="250" t="str">
        <f>IF(OR(D25="",D25="-"),"-",IF(D25="G",'2.SA'!C16,'2.SA'!D16))</f>
        <v>-</v>
      </c>
      <c r="AJ25" s="251"/>
      <c r="AK25" s="246"/>
      <c r="AL25" s="85" t="str">
        <f t="shared" si="8"/>
        <v>-</v>
      </c>
      <c r="AM25" s="189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1"/>
      <c r="AY25" s="129" t="str">
        <f t="shared" si="9"/>
        <v>-</v>
      </c>
      <c r="AZ25" s="130" t="str">
        <f>IF(OR(AY25="-",AY25=""),"-",VLOOKUP(AY25,Mitarbeit_Matrix!$A$2:$B$22,2))</f>
        <v>-</v>
      </c>
      <c r="BA25" s="131" t="str">
        <f t="shared" si="10"/>
        <v>-</v>
      </c>
      <c r="BB25" s="181" t="str">
        <f t="shared" si="11"/>
        <v>-</v>
      </c>
      <c r="BC25" s="142" t="str">
        <f t="shared" si="12"/>
        <v>-</v>
      </c>
      <c r="BD25" s="225"/>
      <c r="BE25" s="227"/>
    </row>
    <row r="26" spans="1:57" ht="14.65" customHeight="1">
      <c r="A26" s="57" t="str">
        <f>Kalender!B24</f>
        <v>r</v>
      </c>
      <c r="B26" s="242" t="s">
        <v>2</v>
      </c>
      <c r="C26" s="243" t="s">
        <v>2</v>
      </c>
      <c r="D26" s="322"/>
      <c r="E26" s="137" t="str">
        <f>IF(OR(D26="",D26="-"),"-",IF(D26="G",Q1a!C17,Q1a!D17))</f>
        <v>-</v>
      </c>
      <c r="F26" s="138" t="str">
        <f>IF(OR(D26="",D26="-"),"-",IF(D26="G",Q1b!C17,Q1b!D17))</f>
        <v>-</v>
      </c>
      <c r="G26" s="139" t="str">
        <f>IF(OR(D26="",D26="-"),"-",IF(D26="G",Q1c!C17,Q1c!D17))</f>
        <v>-</v>
      </c>
      <c r="H26" s="94" t="str">
        <f t="shared" si="0"/>
        <v>-</v>
      </c>
      <c r="I26" s="250" t="str">
        <f>IF(OR(D26="",D26="-"),"-",IF(D26="G",'1.SA'!C17,'1.SA'!D17))</f>
        <v>-</v>
      </c>
      <c r="J26" s="251"/>
      <c r="K26" s="246"/>
      <c r="L26" s="85" t="str">
        <f t="shared" si="4"/>
        <v>-</v>
      </c>
      <c r="M26" s="189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1"/>
      <c r="Y26" s="129" t="str">
        <f t="shared" si="5"/>
        <v>-</v>
      </c>
      <c r="Z26" s="130" t="str">
        <f>IF(OR(Y26="-",Y26=""),"-",VLOOKUP(Y26,Mitarbeit_Matrix!$A$2:$B$22,2))</f>
        <v>-</v>
      </c>
      <c r="AA26" s="134" t="str">
        <f t="shared" si="6"/>
        <v>-</v>
      </c>
      <c r="AB26" s="181" t="str">
        <f t="shared" si="7"/>
        <v>-</v>
      </c>
      <c r="AC26" s="223"/>
      <c r="AD26" s="185"/>
      <c r="AE26" s="141" t="str">
        <f>IF(OR(D26="",D26="-"),"-",IF(D26="G",Q2a!C17,Q2a!D17))</f>
        <v>-</v>
      </c>
      <c r="AF26" s="138" t="str">
        <f>IF(OR(D26="",D26="-"),"-",IF(D26="G",Q2b!C17,Q2b!D17))</f>
        <v>-</v>
      </c>
      <c r="AG26" s="139" t="str">
        <f>IF(OR(D26="",D26="-"),"-",IF(D26="G",Q2c!C17,Q2c!D17))</f>
        <v>-</v>
      </c>
      <c r="AH26" s="94" t="str">
        <f t="shared" si="2"/>
        <v>-</v>
      </c>
      <c r="AI26" s="250" t="str">
        <f>IF(OR(D26="",D26="-"),"-",IF(D26="G",'2.SA'!C17,'2.SA'!D17))</f>
        <v>-</v>
      </c>
      <c r="AJ26" s="251"/>
      <c r="AK26" s="246"/>
      <c r="AL26" s="85" t="str">
        <f t="shared" si="8"/>
        <v>-</v>
      </c>
      <c r="AM26" s="189"/>
      <c r="AN26" s="190"/>
      <c r="AO26" s="190"/>
      <c r="AP26" s="190"/>
      <c r="AQ26" s="190"/>
      <c r="AR26" s="190"/>
      <c r="AS26" s="190"/>
      <c r="AT26" s="190"/>
      <c r="AU26" s="190"/>
      <c r="AV26" s="190"/>
      <c r="AW26" s="190"/>
      <c r="AX26" s="191"/>
      <c r="AY26" s="129" t="str">
        <f t="shared" si="9"/>
        <v>-</v>
      </c>
      <c r="AZ26" s="130" t="str">
        <f>IF(OR(AY26="-",AY26=""),"-",VLOOKUP(AY26,Mitarbeit_Matrix!$A$2:$B$22,2))</f>
        <v>-</v>
      </c>
      <c r="BA26" s="131" t="str">
        <f t="shared" si="10"/>
        <v>-</v>
      </c>
      <c r="BB26" s="181" t="str">
        <f t="shared" si="11"/>
        <v>-</v>
      </c>
      <c r="BC26" s="142" t="str">
        <f t="shared" si="12"/>
        <v>-</v>
      </c>
      <c r="BD26" s="225"/>
      <c r="BE26" s="227"/>
    </row>
    <row r="27" spans="1:57" ht="14.65" customHeight="1">
      <c r="A27" s="57" t="str">
        <f>Kalender!B25</f>
        <v>s</v>
      </c>
      <c r="B27" s="242" t="s">
        <v>2</v>
      </c>
      <c r="C27" s="243" t="s">
        <v>2</v>
      </c>
      <c r="D27" s="322"/>
      <c r="E27" s="137" t="str">
        <f>IF(OR(D27="",D27="-"),"-",IF(D27="G",Q1a!C18,Q1a!D18))</f>
        <v>-</v>
      </c>
      <c r="F27" s="138" t="str">
        <f>IF(OR(D27="",D27="-"),"-",IF(D27="G",Q1b!C18,Q1b!D18))</f>
        <v>-</v>
      </c>
      <c r="G27" s="139" t="str">
        <f>IF(OR(D27="",D27="-"),"-",IF(D27="G",Q1c!C18,Q1c!D18))</f>
        <v>-</v>
      </c>
      <c r="H27" s="94" t="str">
        <f t="shared" si="0"/>
        <v>-</v>
      </c>
      <c r="I27" s="250" t="str">
        <f>IF(OR(D27="",D27="-"),"-",IF(D27="G",'1.SA'!C18,'1.SA'!D18))</f>
        <v>-</v>
      </c>
      <c r="J27" s="251"/>
      <c r="K27" s="246"/>
      <c r="L27" s="85" t="str">
        <f t="shared" si="4"/>
        <v>-</v>
      </c>
      <c r="M27" s="189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1"/>
      <c r="Y27" s="129" t="str">
        <f t="shared" si="5"/>
        <v>-</v>
      </c>
      <c r="Z27" s="130" t="str">
        <f>IF(OR(Y27="-",Y27=""),"-",VLOOKUP(Y27,Mitarbeit_Matrix!$A$2:$B$22,2))</f>
        <v>-</v>
      </c>
      <c r="AA27" s="134" t="str">
        <f t="shared" si="6"/>
        <v>-</v>
      </c>
      <c r="AB27" s="181" t="str">
        <f t="shared" si="7"/>
        <v>-</v>
      </c>
      <c r="AC27" s="223"/>
      <c r="AD27" s="185"/>
      <c r="AE27" s="141" t="str">
        <f>IF(OR(D27="",D27="-"),"-",IF(D27="G",Q2a!C18,Q2a!D18))</f>
        <v>-</v>
      </c>
      <c r="AF27" s="138" t="str">
        <f>IF(OR(D27="",D27="-"),"-",IF(D27="G",Q2b!C18,Q2b!D18))</f>
        <v>-</v>
      </c>
      <c r="AG27" s="139" t="str">
        <f>IF(OR(D27="",D27="-"),"-",IF(D27="G",Q2c!C18,Q2c!D18))</f>
        <v>-</v>
      </c>
      <c r="AH27" s="94" t="str">
        <f t="shared" si="2"/>
        <v>-</v>
      </c>
      <c r="AI27" s="250" t="str">
        <f>IF(OR(D27="",D27="-"),"-",IF(D27="G",'2.SA'!C18,'2.SA'!D18))</f>
        <v>-</v>
      </c>
      <c r="AJ27" s="251"/>
      <c r="AK27" s="246"/>
      <c r="AL27" s="85" t="str">
        <f t="shared" si="8"/>
        <v>-</v>
      </c>
      <c r="AM27" s="189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1"/>
      <c r="AY27" s="129" t="str">
        <f t="shared" si="9"/>
        <v>-</v>
      </c>
      <c r="AZ27" s="130" t="str">
        <f>IF(OR(AY27="-",AY27=""),"-",VLOOKUP(AY27,Mitarbeit_Matrix!$A$2:$B$22,2))</f>
        <v>-</v>
      </c>
      <c r="BA27" s="131" t="str">
        <f t="shared" si="10"/>
        <v>-</v>
      </c>
      <c r="BB27" s="181" t="str">
        <f t="shared" si="11"/>
        <v>-</v>
      </c>
      <c r="BC27" s="142" t="str">
        <f t="shared" si="12"/>
        <v>-</v>
      </c>
      <c r="BD27" s="225"/>
      <c r="BE27" s="227"/>
    </row>
    <row r="28" spans="1:57" ht="14.65" customHeight="1">
      <c r="A28" s="57" t="str">
        <f>Kalender!B26</f>
        <v>t</v>
      </c>
      <c r="B28" s="242" t="s">
        <v>2</v>
      </c>
      <c r="C28" s="243" t="s">
        <v>2</v>
      </c>
      <c r="D28" s="322"/>
      <c r="E28" s="137" t="str">
        <f>IF(OR(D28="",D28="-"),"-",IF(D28="G",Q1a!C19,Q1a!D19))</f>
        <v>-</v>
      </c>
      <c r="F28" s="138" t="str">
        <f>IF(OR(D28="",D28="-"),"-",IF(D28="G",Q1b!C19,Q1b!D19))</f>
        <v>-</v>
      </c>
      <c r="G28" s="139" t="str">
        <f>IF(OR(D28="",D28="-"),"-",IF(D28="G",Q1c!C19,Q1c!D19))</f>
        <v>-</v>
      </c>
      <c r="H28" s="94" t="str">
        <f t="shared" si="0"/>
        <v>-</v>
      </c>
      <c r="I28" s="250" t="str">
        <f>IF(OR(D28="",D28="-"),"-",IF(D28="G",'1.SA'!C19,'1.SA'!D19))</f>
        <v>-</v>
      </c>
      <c r="J28" s="251"/>
      <c r="K28" s="246"/>
      <c r="L28" s="85" t="str">
        <f t="shared" si="4"/>
        <v>-</v>
      </c>
      <c r="M28" s="189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1"/>
      <c r="Y28" s="129" t="str">
        <f t="shared" si="5"/>
        <v>-</v>
      </c>
      <c r="Z28" s="130" t="str">
        <f>IF(OR(Y28="-",Y28=""),"-",VLOOKUP(Y28,Mitarbeit_Matrix!$A$2:$B$22,2))</f>
        <v>-</v>
      </c>
      <c r="AA28" s="134" t="str">
        <f t="shared" si="6"/>
        <v>-</v>
      </c>
      <c r="AB28" s="181" t="str">
        <f t="shared" si="7"/>
        <v>-</v>
      </c>
      <c r="AC28" s="223"/>
      <c r="AD28" s="185"/>
      <c r="AE28" s="141" t="str">
        <f>IF(OR(D28="",D28="-"),"-",IF(D28="G",Q2a!C19,Q2a!D19))</f>
        <v>-</v>
      </c>
      <c r="AF28" s="138" t="str">
        <f>IF(OR(D28="",D28="-"),"-",IF(D28="G",Q2b!C19,Q2b!D19))</f>
        <v>-</v>
      </c>
      <c r="AG28" s="139" t="str">
        <f>IF(OR(D28="",D28="-"),"-",IF(D28="G",Q2c!C19,Q2c!D19))</f>
        <v>-</v>
      </c>
      <c r="AH28" s="94" t="str">
        <f t="shared" si="2"/>
        <v>-</v>
      </c>
      <c r="AI28" s="250" t="str">
        <f>IF(OR(D28="",D28="-"),"-",IF(D28="G",'2.SA'!C19,'2.SA'!D19))</f>
        <v>-</v>
      </c>
      <c r="AJ28" s="251"/>
      <c r="AK28" s="246"/>
      <c r="AL28" s="85" t="str">
        <f t="shared" si="8"/>
        <v>-</v>
      </c>
      <c r="AM28" s="189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1"/>
      <c r="AY28" s="129" t="str">
        <f t="shared" si="9"/>
        <v>-</v>
      </c>
      <c r="AZ28" s="130" t="str">
        <f>IF(OR(AY28="-",AY28=""),"-",VLOOKUP(AY28,Mitarbeit_Matrix!$A$2:$B$22,2))</f>
        <v>-</v>
      </c>
      <c r="BA28" s="131" t="str">
        <f t="shared" si="10"/>
        <v>-</v>
      </c>
      <c r="BB28" s="181" t="str">
        <f t="shared" si="11"/>
        <v>-</v>
      </c>
      <c r="BC28" s="142" t="str">
        <f t="shared" si="12"/>
        <v>-</v>
      </c>
      <c r="BD28" s="225"/>
      <c r="BE28" s="227"/>
    </row>
    <row r="29" spans="1:57" ht="14.65" customHeight="1">
      <c r="A29" s="57" t="str">
        <f>Kalender!B27</f>
        <v>u</v>
      </c>
      <c r="B29" s="242" t="s">
        <v>2</v>
      </c>
      <c r="C29" s="243" t="s">
        <v>2</v>
      </c>
      <c r="D29" s="322"/>
      <c r="E29" s="137" t="str">
        <f>IF(OR(D29="",D29="-"),"-",IF(D29="G",Q1a!C20,Q1a!D20))</f>
        <v>-</v>
      </c>
      <c r="F29" s="138" t="str">
        <f>IF(OR(D29="",D29="-"),"-",IF(D29="G",Q1b!C20,Q1b!D20))</f>
        <v>-</v>
      </c>
      <c r="G29" s="139" t="str">
        <f>IF(OR(D29="",D29="-"),"-",IF(D29="G",Q1c!C20,Q1c!D20))</f>
        <v>-</v>
      </c>
      <c r="H29" s="94" t="str">
        <f t="shared" si="0"/>
        <v>-</v>
      </c>
      <c r="I29" s="250" t="str">
        <f>IF(OR(D29="",D29="-"),"-",IF(D29="G",'1.SA'!C20,'1.SA'!D20))</f>
        <v>-</v>
      </c>
      <c r="J29" s="251"/>
      <c r="K29" s="246"/>
      <c r="L29" s="85" t="str">
        <f t="shared" si="4"/>
        <v>-</v>
      </c>
      <c r="M29" s="189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1"/>
      <c r="Y29" s="129" t="str">
        <f t="shared" si="5"/>
        <v>-</v>
      </c>
      <c r="Z29" s="130" t="str">
        <f>IF(OR(Y29="-",Y29=""),"-",VLOOKUP(Y29,Mitarbeit_Matrix!$A$2:$B$22,2))</f>
        <v>-</v>
      </c>
      <c r="AA29" s="134" t="str">
        <f t="shared" si="6"/>
        <v>-</v>
      </c>
      <c r="AB29" s="181" t="str">
        <f t="shared" si="7"/>
        <v>-</v>
      </c>
      <c r="AC29" s="223"/>
      <c r="AD29" s="185"/>
      <c r="AE29" s="141" t="str">
        <f>IF(OR(D29="",D29="-"),"-",IF(D29="G",Q2a!C20,Q2a!D20))</f>
        <v>-</v>
      </c>
      <c r="AF29" s="138" t="str">
        <f>IF(OR(D29="",D29="-"),"-",IF(D29="G",Q2b!C20,Q2b!D20))</f>
        <v>-</v>
      </c>
      <c r="AG29" s="139" t="str">
        <f>IF(OR(D29="",D29="-"),"-",IF(D29="G",Q2c!C20,Q2c!D20))</f>
        <v>-</v>
      </c>
      <c r="AH29" s="94" t="str">
        <f t="shared" si="2"/>
        <v>-</v>
      </c>
      <c r="AI29" s="250" t="str">
        <f>IF(OR(D29="",D29="-"),"-",IF(D29="G",'2.SA'!C20,'2.SA'!D20))</f>
        <v>-</v>
      </c>
      <c r="AJ29" s="251"/>
      <c r="AK29" s="246"/>
      <c r="AL29" s="85" t="str">
        <f t="shared" si="8"/>
        <v>-</v>
      </c>
      <c r="AM29" s="189"/>
      <c r="AN29" s="190"/>
      <c r="AO29" s="190"/>
      <c r="AP29" s="190"/>
      <c r="AQ29" s="190"/>
      <c r="AR29" s="190"/>
      <c r="AS29" s="190"/>
      <c r="AT29" s="190"/>
      <c r="AU29" s="190"/>
      <c r="AV29" s="190"/>
      <c r="AW29" s="190"/>
      <c r="AX29" s="191"/>
      <c r="AY29" s="129" t="str">
        <f t="shared" si="9"/>
        <v>-</v>
      </c>
      <c r="AZ29" s="130" t="str">
        <f>IF(OR(AY29="-",AY29=""),"-",VLOOKUP(AY29,Mitarbeit_Matrix!$A$2:$B$22,2))</f>
        <v>-</v>
      </c>
      <c r="BA29" s="131" t="str">
        <f t="shared" si="10"/>
        <v>-</v>
      </c>
      <c r="BB29" s="181" t="str">
        <f t="shared" si="11"/>
        <v>-</v>
      </c>
      <c r="BC29" s="142" t="str">
        <f t="shared" si="12"/>
        <v>-</v>
      </c>
      <c r="BD29" s="225"/>
      <c r="BE29" s="227"/>
    </row>
    <row r="30" spans="1:57" ht="14.65" customHeight="1">
      <c r="A30" s="57" t="str">
        <f>Kalender!B28</f>
        <v>v</v>
      </c>
      <c r="B30" s="242" t="s">
        <v>2</v>
      </c>
      <c r="C30" s="243" t="s">
        <v>2</v>
      </c>
      <c r="D30" s="322"/>
      <c r="E30" s="137" t="str">
        <f>IF(OR(D30="",D30="-"),"-",IF(D30="G",Q1a!C21,Q1a!D21))</f>
        <v>-</v>
      </c>
      <c r="F30" s="138" t="str">
        <f>IF(OR(D30="",D30="-"),"-",IF(D30="G",Q1b!C21,Q1b!D21))</f>
        <v>-</v>
      </c>
      <c r="G30" s="139" t="str">
        <f>IF(OR(D30="",D30="-"),"-",IF(D30="G",Q1c!C21,Q1c!D21))</f>
        <v>-</v>
      </c>
      <c r="H30" s="94" t="str">
        <f t="shared" si="0"/>
        <v>-</v>
      </c>
      <c r="I30" s="250" t="str">
        <f>IF(OR(D30="",D30="-"),"-",IF(D30="G",'1.SA'!C21,'1.SA'!D21))</f>
        <v>-</v>
      </c>
      <c r="J30" s="251"/>
      <c r="K30" s="246"/>
      <c r="L30" s="85" t="str">
        <f t="shared" si="4"/>
        <v>-</v>
      </c>
      <c r="M30" s="189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1"/>
      <c r="Y30" s="129" t="str">
        <f t="shared" si="5"/>
        <v>-</v>
      </c>
      <c r="Z30" s="130" t="str">
        <f>IF(OR(Y30="-",Y30=""),"-",VLOOKUP(Y30,Mitarbeit_Matrix!$A$2:$B$22,2))</f>
        <v>-</v>
      </c>
      <c r="AA30" s="134" t="str">
        <f t="shared" si="6"/>
        <v>-</v>
      </c>
      <c r="AB30" s="181" t="str">
        <f t="shared" si="7"/>
        <v>-</v>
      </c>
      <c r="AC30" s="223"/>
      <c r="AD30" s="185"/>
      <c r="AE30" s="141" t="str">
        <f>IF(OR(D30="",D30="-"),"-",IF(D30="G",Q2a!C21,Q2a!D21))</f>
        <v>-</v>
      </c>
      <c r="AF30" s="138" t="str">
        <f>IF(OR(D30="",D30="-"),"-",IF(D30="G",Q2b!C21,Q2b!D21))</f>
        <v>-</v>
      </c>
      <c r="AG30" s="139" t="str">
        <f>IF(OR(D30="",D30="-"),"-",IF(D30="G",Q2c!C21,Q2c!D21))</f>
        <v>-</v>
      </c>
      <c r="AH30" s="94" t="str">
        <f t="shared" si="2"/>
        <v>-</v>
      </c>
      <c r="AI30" s="250" t="str">
        <f>IF(OR(D30="",D30="-"),"-",IF(D30="G",'2.SA'!C21,'2.SA'!D21))</f>
        <v>-</v>
      </c>
      <c r="AJ30" s="251"/>
      <c r="AK30" s="246"/>
      <c r="AL30" s="85" t="str">
        <f t="shared" si="8"/>
        <v>-</v>
      </c>
      <c r="AM30" s="189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1"/>
      <c r="AY30" s="129" t="str">
        <f t="shared" si="9"/>
        <v>-</v>
      </c>
      <c r="AZ30" s="130" t="str">
        <f>IF(OR(AY30="-",AY30=""),"-",VLOOKUP(AY30,Mitarbeit_Matrix!$A$2:$B$22,2))</f>
        <v>-</v>
      </c>
      <c r="BA30" s="131" t="str">
        <f t="shared" si="10"/>
        <v>-</v>
      </c>
      <c r="BB30" s="181" t="str">
        <f t="shared" si="11"/>
        <v>-</v>
      </c>
      <c r="BC30" s="142" t="str">
        <f t="shared" si="12"/>
        <v>-</v>
      </c>
      <c r="BD30" s="225"/>
      <c r="BE30" s="227"/>
    </row>
    <row r="31" spans="1:57" ht="14.65" customHeight="1">
      <c r="A31" s="57" t="str">
        <f>Kalender!B29</f>
        <v>w</v>
      </c>
      <c r="B31" s="242" t="s">
        <v>2</v>
      </c>
      <c r="C31" s="243" t="s">
        <v>2</v>
      </c>
      <c r="D31" s="322"/>
      <c r="E31" s="137" t="str">
        <f>IF(OR(D31="",D31="-"),"-",IF(D31="G",Q1a!C22,Q1a!D22))</f>
        <v>-</v>
      </c>
      <c r="F31" s="138" t="str">
        <f>IF(OR(D31="",D31="-"),"-",IF(D31="G",Q1b!C22,Q1b!D22))</f>
        <v>-</v>
      </c>
      <c r="G31" s="139" t="str">
        <f>IF(OR(D31="",D31="-"),"-",IF(D31="G",Q1c!C22,Q1c!D22))</f>
        <v>-</v>
      </c>
      <c r="H31" s="94" t="str">
        <f t="shared" si="0"/>
        <v>-</v>
      </c>
      <c r="I31" s="250" t="str">
        <f>IF(OR(D31="",D31="-"),"-",IF(D31="G",'1.SA'!C22,'1.SA'!D22))</f>
        <v>-</v>
      </c>
      <c r="J31" s="251"/>
      <c r="K31" s="246"/>
      <c r="L31" s="85" t="str">
        <f t="shared" si="4"/>
        <v>-</v>
      </c>
      <c r="M31" s="189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1"/>
      <c r="Y31" s="129" t="str">
        <f t="shared" si="5"/>
        <v>-</v>
      </c>
      <c r="Z31" s="130" t="str">
        <f>IF(OR(Y31="-",Y31=""),"-",VLOOKUP(Y31,Mitarbeit_Matrix!$A$2:$B$22,2))</f>
        <v>-</v>
      </c>
      <c r="AA31" s="134" t="str">
        <f t="shared" si="6"/>
        <v>-</v>
      </c>
      <c r="AB31" s="181" t="str">
        <f t="shared" si="7"/>
        <v>-</v>
      </c>
      <c r="AC31" s="223"/>
      <c r="AD31" s="185"/>
      <c r="AE31" s="141" t="str">
        <f>IF(OR(D31="",D31="-"),"-",IF(D31="G",Q2a!C22,Q2a!D22))</f>
        <v>-</v>
      </c>
      <c r="AF31" s="138" t="str">
        <f>IF(OR(D31="",D31="-"),"-",IF(D31="G",Q2b!C22,Q2b!D22))</f>
        <v>-</v>
      </c>
      <c r="AG31" s="139" t="str">
        <f>IF(OR(D31="",D31="-"),"-",IF(D31="G",Q2c!C22,Q2c!D22))</f>
        <v>-</v>
      </c>
      <c r="AH31" s="94" t="str">
        <f t="shared" si="2"/>
        <v>-</v>
      </c>
      <c r="AI31" s="250" t="str">
        <f>IF(OR(D31="",D31="-"),"-",IF(D31="G",'2.SA'!C22,'2.SA'!D22))</f>
        <v>-</v>
      </c>
      <c r="AJ31" s="251"/>
      <c r="AK31" s="246"/>
      <c r="AL31" s="85" t="str">
        <f t="shared" si="8"/>
        <v>-</v>
      </c>
      <c r="AM31" s="189"/>
      <c r="AN31" s="190"/>
      <c r="AO31" s="190"/>
      <c r="AP31" s="190"/>
      <c r="AQ31" s="190"/>
      <c r="AR31" s="190"/>
      <c r="AS31" s="190"/>
      <c r="AT31" s="190"/>
      <c r="AU31" s="190"/>
      <c r="AV31" s="190"/>
      <c r="AW31" s="190"/>
      <c r="AX31" s="191"/>
      <c r="AY31" s="129" t="str">
        <f t="shared" si="9"/>
        <v>-</v>
      </c>
      <c r="AZ31" s="130" t="str">
        <f>IF(OR(AY31="-",AY31=""),"-",VLOOKUP(AY31,Mitarbeit_Matrix!$A$2:$B$22,2))</f>
        <v>-</v>
      </c>
      <c r="BA31" s="131" t="str">
        <f t="shared" si="10"/>
        <v>-</v>
      </c>
      <c r="BB31" s="181" t="str">
        <f t="shared" si="11"/>
        <v>-</v>
      </c>
      <c r="BC31" s="142" t="str">
        <f t="shared" si="12"/>
        <v>-</v>
      </c>
      <c r="BD31" s="225"/>
      <c r="BE31" s="227"/>
    </row>
    <row r="32" spans="1:57" ht="14.65" customHeight="1">
      <c r="A32" s="57" t="str">
        <f>Kalender!B30</f>
        <v>x</v>
      </c>
      <c r="B32" s="242" t="s">
        <v>2</v>
      </c>
      <c r="C32" s="243" t="s">
        <v>2</v>
      </c>
      <c r="D32" s="322"/>
      <c r="E32" s="137" t="str">
        <f>IF(OR(D32="",D32="-"),"-",IF(D32="G",Q1a!C23,Q1a!D23))</f>
        <v>-</v>
      </c>
      <c r="F32" s="138" t="str">
        <f>IF(OR(D32="",D32="-"),"-",IF(D32="G",Q1b!C23,Q1b!D23))</f>
        <v>-</v>
      </c>
      <c r="G32" s="139" t="str">
        <f>IF(OR(D32="",D32="-"),"-",IF(D32="G",Q1c!C23,Q1c!D23))</f>
        <v>-</v>
      </c>
      <c r="H32" s="94" t="str">
        <f t="shared" si="0"/>
        <v>-</v>
      </c>
      <c r="I32" s="250" t="str">
        <f>IF(OR(D32="",D32="-"),"-",IF(D32="G",'1.SA'!C23,'1.SA'!D23))</f>
        <v>-</v>
      </c>
      <c r="J32" s="251"/>
      <c r="K32" s="246"/>
      <c r="L32" s="85" t="str">
        <f t="shared" si="4"/>
        <v>-</v>
      </c>
      <c r="M32" s="189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1"/>
      <c r="Y32" s="129" t="str">
        <f t="shared" si="5"/>
        <v>-</v>
      </c>
      <c r="Z32" s="130" t="str">
        <f>IF(OR(Y32="-",Y32=""),"-",VLOOKUP(Y32,Mitarbeit_Matrix!$A$2:$B$22,2))</f>
        <v>-</v>
      </c>
      <c r="AA32" s="134" t="str">
        <f t="shared" si="6"/>
        <v>-</v>
      </c>
      <c r="AB32" s="181" t="str">
        <f t="shared" si="7"/>
        <v>-</v>
      </c>
      <c r="AC32" s="223"/>
      <c r="AD32" s="185"/>
      <c r="AE32" s="141" t="str">
        <f>IF(OR(D32="",D32="-"),"-",IF(D32="G",Q2a!C23,Q2a!D23))</f>
        <v>-</v>
      </c>
      <c r="AF32" s="138" t="str">
        <f>IF(OR(D32="",D32="-"),"-",IF(D32="G",Q2b!C23,Q2b!D23))</f>
        <v>-</v>
      </c>
      <c r="AG32" s="139" t="str">
        <f>IF(OR(D32="",D32="-"),"-",IF(D32="G",Q2c!C23,Q2c!D23))</f>
        <v>-</v>
      </c>
      <c r="AH32" s="94" t="str">
        <f t="shared" si="2"/>
        <v>-</v>
      </c>
      <c r="AI32" s="250" t="str">
        <f>IF(OR(D32="",D32="-"),"-",IF(D32="G",'2.SA'!C23,'2.SA'!D23))</f>
        <v>-</v>
      </c>
      <c r="AJ32" s="251"/>
      <c r="AK32" s="246"/>
      <c r="AL32" s="85" t="str">
        <f t="shared" si="8"/>
        <v>-</v>
      </c>
      <c r="AM32" s="189"/>
      <c r="AN32" s="190"/>
      <c r="AO32" s="190"/>
      <c r="AP32" s="190"/>
      <c r="AQ32" s="190"/>
      <c r="AR32" s="190"/>
      <c r="AS32" s="190"/>
      <c r="AT32" s="190"/>
      <c r="AU32" s="190"/>
      <c r="AV32" s="190"/>
      <c r="AW32" s="190"/>
      <c r="AX32" s="191"/>
      <c r="AY32" s="129" t="str">
        <f t="shared" si="9"/>
        <v>-</v>
      </c>
      <c r="AZ32" s="130" t="str">
        <f>IF(OR(AY32="-",AY32=""),"-",VLOOKUP(AY32,Mitarbeit_Matrix!$A$2:$B$22,2))</f>
        <v>-</v>
      </c>
      <c r="BA32" s="131" t="str">
        <f t="shared" si="10"/>
        <v>-</v>
      </c>
      <c r="BB32" s="181" t="str">
        <f t="shared" si="11"/>
        <v>-</v>
      </c>
      <c r="BC32" s="142" t="str">
        <f t="shared" si="12"/>
        <v>-</v>
      </c>
      <c r="BD32" s="225"/>
      <c r="BE32" s="227"/>
    </row>
    <row r="33" spans="1:57" ht="14.65" customHeight="1">
      <c r="A33" s="57" t="str">
        <f>Kalender!B31</f>
        <v>y</v>
      </c>
      <c r="B33" s="242" t="s">
        <v>2</v>
      </c>
      <c r="C33" s="243" t="s">
        <v>2</v>
      </c>
      <c r="D33" s="322"/>
      <c r="E33" s="137" t="str">
        <f>IF(OR(D33="",D33="-"),"-",IF(D33="G",Q1a!C24,Q1a!D24))</f>
        <v>-</v>
      </c>
      <c r="F33" s="138" t="str">
        <f>IF(OR(D33="",D33="-"),"-",IF(D33="G",Q1b!C24,Q1b!D24))</f>
        <v>-</v>
      </c>
      <c r="G33" s="139" t="str">
        <f>IF(OR(D33="",D33="-"),"-",IF(D33="G",Q1c!C24,Q1c!D24))</f>
        <v>-</v>
      </c>
      <c r="H33" s="94" t="str">
        <f t="shared" si="0"/>
        <v>-</v>
      </c>
      <c r="I33" s="250" t="str">
        <f>IF(OR(D33="",D33="-"),"-",IF(D33="G",'1.SA'!C24,'1.SA'!D24))</f>
        <v>-</v>
      </c>
      <c r="J33" s="251"/>
      <c r="K33" s="246"/>
      <c r="L33" s="85" t="str">
        <f t="shared" si="4"/>
        <v>-</v>
      </c>
      <c r="M33" s="189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1"/>
      <c r="Y33" s="129" t="str">
        <f t="shared" si="5"/>
        <v>-</v>
      </c>
      <c r="Z33" s="130" t="str">
        <f>IF(OR(Y33="-",Y33=""),"-",VLOOKUP(Y33,Mitarbeit_Matrix!$A$2:$B$22,2))</f>
        <v>-</v>
      </c>
      <c r="AA33" s="134" t="str">
        <f t="shared" si="6"/>
        <v>-</v>
      </c>
      <c r="AB33" s="181" t="str">
        <f t="shared" si="7"/>
        <v>-</v>
      </c>
      <c r="AC33" s="223"/>
      <c r="AD33" s="185"/>
      <c r="AE33" s="141" t="str">
        <f>IF(OR(D33="",D33="-"),"-",IF(D33="G",Q2a!C24,Q2a!D24))</f>
        <v>-</v>
      </c>
      <c r="AF33" s="138" t="str">
        <f>IF(OR(D33="",D33="-"),"-",IF(D33="G",Q2b!C24,Q2b!D24))</f>
        <v>-</v>
      </c>
      <c r="AG33" s="139" t="str">
        <f>IF(OR(D33="",D33="-"),"-",IF(D33="G",Q2c!C24,Q2c!D24))</f>
        <v>-</v>
      </c>
      <c r="AH33" s="94" t="str">
        <f t="shared" si="2"/>
        <v>-</v>
      </c>
      <c r="AI33" s="250" t="str">
        <f>IF(OR(D33="",D33="-"),"-",IF(D33="G",'2.SA'!C24,'2.SA'!D24))</f>
        <v>-</v>
      </c>
      <c r="AJ33" s="251"/>
      <c r="AK33" s="246"/>
      <c r="AL33" s="85" t="str">
        <f t="shared" si="8"/>
        <v>-</v>
      </c>
      <c r="AM33" s="189"/>
      <c r="AN33" s="190"/>
      <c r="AO33" s="190"/>
      <c r="AP33" s="190"/>
      <c r="AQ33" s="190"/>
      <c r="AR33" s="190"/>
      <c r="AS33" s="190"/>
      <c r="AT33" s="190"/>
      <c r="AU33" s="190"/>
      <c r="AV33" s="190"/>
      <c r="AW33" s="190"/>
      <c r="AX33" s="191"/>
      <c r="AY33" s="129" t="str">
        <f t="shared" si="9"/>
        <v>-</v>
      </c>
      <c r="AZ33" s="130" t="str">
        <f>IF(OR(AY33="-",AY33=""),"-",VLOOKUP(AY33,Mitarbeit_Matrix!$A$2:$B$22,2))</f>
        <v>-</v>
      </c>
      <c r="BA33" s="131" t="str">
        <f t="shared" si="10"/>
        <v>-</v>
      </c>
      <c r="BB33" s="181" t="str">
        <f t="shared" si="11"/>
        <v>-</v>
      </c>
      <c r="BC33" s="142" t="str">
        <f t="shared" si="12"/>
        <v>-</v>
      </c>
      <c r="BD33" s="225"/>
      <c r="BE33" s="227"/>
    </row>
    <row r="34" spans="1:57" ht="14.65" customHeight="1">
      <c r="A34" s="57" t="str">
        <f>Kalender!B32</f>
        <v>z</v>
      </c>
      <c r="B34" s="242" t="s">
        <v>2</v>
      </c>
      <c r="C34" s="243" t="s">
        <v>2</v>
      </c>
      <c r="D34" s="322"/>
      <c r="E34" s="137" t="str">
        <f>IF(OR(D34="",D34="-"),"-",IF(D34="G",Q1a!C25,Q1a!D25))</f>
        <v>-</v>
      </c>
      <c r="F34" s="138" t="str">
        <f>IF(OR(D34="",D34="-"),"-",IF(D34="G",Q1b!C25,Q1b!D25))</f>
        <v>-</v>
      </c>
      <c r="G34" s="139" t="str">
        <f>IF(OR(D34="",D34="-"),"-",IF(D34="G",Q1c!C25,Q1c!D25))</f>
        <v>-</v>
      </c>
      <c r="H34" s="94" t="str">
        <f t="shared" si="0"/>
        <v>-</v>
      </c>
      <c r="I34" s="250" t="str">
        <f>IF(OR(D34="",D34="-"),"-",IF(D34="G",'1.SA'!C25,'1.SA'!D25))</f>
        <v>-</v>
      </c>
      <c r="J34" s="251"/>
      <c r="K34" s="246"/>
      <c r="L34" s="85" t="str">
        <f t="shared" si="4"/>
        <v>-</v>
      </c>
      <c r="M34" s="189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1"/>
      <c r="Y34" s="129" t="str">
        <f t="shared" si="5"/>
        <v>-</v>
      </c>
      <c r="Z34" s="130" t="str">
        <f>IF(OR(Y34="-",Y34=""),"-",VLOOKUP(Y34,Mitarbeit_Matrix!$A$2:$B$22,2))</f>
        <v>-</v>
      </c>
      <c r="AA34" s="134" t="str">
        <f t="shared" si="6"/>
        <v>-</v>
      </c>
      <c r="AB34" s="181" t="str">
        <f t="shared" si="7"/>
        <v>-</v>
      </c>
      <c r="AC34" s="223"/>
      <c r="AD34" s="185"/>
      <c r="AE34" s="141" t="str">
        <f>IF(OR(D34="",D34="-"),"-",IF(D34="G",Q2a!C25,Q2a!D25))</f>
        <v>-</v>
      </c>
      <c r="AF34" s="138" t="str">
        <f>IF(OR(D34="",D34="-"),"-",IF(D34="G",Q2b!C25,Q2b!D25))</f>
        <v>-</v>
      </c>
      <c r="AG34" s="139" t="str">
        <f>IF(OR(D34="",D34="-"),"-",IF(D34="G",Q2c!C25,Q2c!D25))</f>
        <v>-</v>
      </c>
      <c r="AH34" s="94" t="str">
        <f t="shared" si="2"/>
        <v>-</v>
      </c>
      <c r="AI34" s="250" t="str">
        <f>IF(OR(D34="",D34="-"),"-",IF(D34="G",'2.SA'!C25,'2.SA'!D25))</f>
        <v>-</v>
      </c>
      <c r="AJ34" s="251"/>
      <c r="AK34" s="246"/>
      <c r="AL34" s="85" t="str">
        <f t="shared" si="8"/>
        <v>-</v>
      </c>
      <c r="AM34" s="189"/>
      <c r="AN34" s="190"/>
      <c r="AO34" s="190"/>
      <c r="AP34" s="190"/>
      <c r="AQ34" s="190"/>
      <c r="AR34" s="190"/>
      <c r="AS34" s="190"/>
      <c r="AT34" s="190"/>
      <c r="AU34" s="190"/>
      <c r="AV34" s="190"/>
      <c r="AW34" s="190"/>
      <c r="AX34" s="191"/>
      <c r="AY34" s="129" t="str">
        <f t="shared" si="9"/>
        <v>-</v>
      </c>
      <c r="AZ34" s="130" t="str">
        <f>IF(OR(AY34="-",AY34=""),"-",VLOOKUP(AY34,Mitarbeit_Matrix!$A$2:$B$22,2))</f>
        <v>-</v>
      </c>
      <c r="BA34" s="131" t="str">
        <f t="shared" si="10"/>
        <v>-</v>
      </c>
      <c r="BB34" s="181" t="str">
        <f t="shared" si="11"/>
        <v>-</v>
      </c>
      <c r="BC34" s="142" t="str">
        <f t="shared" si="12"/>
        <v>-</v>
      </c>
      <c r="BD34" s="225"/>
      <c r="BE34" s="227"/>
    </row>
    <row r="35" spans="1:57" ht="14.65" customHeight="1">
      <c r="A35" s="57" t="str">
        <f>Kalender!B33</f>
        <v>-</v>
      </c>
      <c r="B35" s="242" t="s">
        <v>2</v>
      </c>
      <c r="C35" s="243" t="s">
        <v>2</v>
      </c>
      <c r="D35" s="322"/>
      <c r="E35" s="137" t="str">
        <f>IF(OR(D35="",D35="-"),"-",IF(D35="G",Q1a!C26,Q1a!D26))</f>
        <v>-</v>
      </c>
      <c r="F35" s="138" t="str">
        <f>IF(OR(D35="",D35="-"),"-",IF(D35="G",Q1b!C26,Q1b!D26))</f>
        <v>-</v>
      </c>
      <c r="G35" s="139" t="str">
        <f>IF(OR(D35="",D35="-"),"-",IF(D35="G",Q1c!C26,Q1c!D26))</f>
        <v>-</v>
      </c>
      <c r="H35" s="94" t="str">
        <f t="shared" si="0"/>
        <v>-</v>
      </c>
      <c r="I35" s="250" t="str">
        <f>IF(OR(D35="",D35="-"),"-",IF(D35="G",'1.SA'!C26,'1.SA'!D26))</f>
        <v>-</v>
      </c>
      <c r="J35" s="251"/>
      <c r="K35" s="246"/>
      <c r="L35" s="85" t="str">
        <f t="shared" si="4"/>
        <v>-</v>
      </c>
      <c r="M35" s="189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1"/>
      <c r="Y35" s="129" t="str">
        <f t="shared" si="5"/>
        <v>-</v>
      </c>
      <c r="Z35" s="130" t="str">
        <f>IF(OR(Y35="-",Y35=""),"-",VLOOKUP(Y35,Mitarbeit_Matrix!$A$2:$B$22,2))</f>
        <v>-</v>
      </c>
      <c r="AA35" s="134" t="str">
        <f t="shared" si="6"/>
        <v>-</v>
      </c>
      <c r="AB35" s="181" t="str">
        <f t="shared" si="7"/>
        <v>-</v>
      </c>
      <c r="AC35" s="223"/>
      <c r="AD35" s="185"/>
      <c r="AE35" s="141" t="str">
        <f>IF(OR(D35="",D35="-"),"-",IF(D35="G",Q2a!C26,Q2a!D26))</f>
        <v>-</v>
      </c>
      <c r="AF35" s="138" t="str">
        <f>IF(OR(D35="",D35="-"),"-",IF(D35="G",Q2b!C26,Q2b!D26))</f>
        <v>-</v>
      </c>
      <c r="AG35" s="139" t="str">
        <f>IF(OR(D35="",D35="-"),"-",IF(D35="G",Q2c!C26,Q2c!D26))</f>
        <v>-</v>
      </c>
      <c r="AH35" s="94" t="str">
        <f t="shared" si="2"/>
        <v>-</v>
      </c>
      <c r="AI35" s="250" t="str">
        <f>IF(OR(D35="",D35="-"),"-",IF(D35="G",'2.SA'!C26,'2.SA'!D26))</f>
        <v>-</v>
      </c>
      <c r="AJ35" s="251"/>
      <c r="AK35" s="246"/>
      <c r="AL35" s="85" t="str">
        <f t="shared" si="8"/>
        <v>-</v>
      </c>
      <c r="AM35" s="189"/>
      <c r="AN35" s="190"/>
      <c r="AO35" s="190"/>
      <c r="AP35" s="190"/>
      <c r="AQ35" s="190"/>
      <c r="AR35" s="190"/>
      <c r="AS35" s="190"/>
      <c r="AT35" s="190"/>
      <c r="AU35" s="190"/>
      <c r="AV35" s="190"/>
      <c r="AW35" s="190"/>
      <c r="AX35" s="191"/>
      <c r="AY35" s="129" t="str">
        <f t="shared" si="9"/>
        <v>-</v>
      </c>
      <c r="AZ35" s="130" t="str">
        <f>IF(OR(AY35="-",AY35=""),"-",VLOOKUP(AY35,Mitarbeit_Matrix!$A$2:$B$22,2))</f>
        <v>-</v>
      </c>
      <c r="BA35" s="131" t="str">
        <f t="shared" si="10"/>
        <v>-</v>
      </c>
      <c r="BB35" s="181" t="str">
        <f t="shared" si="11"/>
        <v>-</v>
      </c>
      <c r="BC35" s="142" t="str">
        <f t="shared" si="12"/>
        <v>-</v>
      </c>
      <c r="BD35" s="225"/>
      <c r="BE35" s="227"/>
    </row>
    <row r="36" spans="1:57" ht="14.65" customHeight="1" thickBot="1">
      <c r="A36" s="92" t="str">
        <f>Kalender!B33</f>
        <v>-</v>
      </c>
      <c r="B36" s="244" t="s">
        <v>2</v>
      </c>
      <c r="C36" s="245" t="s">
        <v>2</v>
      </c>
      <c r="D36" s="322"/>
      <c r="E36" s="137" t="str">
        <f>IF(OR(D36="",D36="-"),"-",IF(D36="G",Q1a!C27,Q1a!D27))</f>
        <v>-</v>
      </c>
      <c r="F36" s="138" t="str">
        <f>IF(OR(D36="",D36="-"),"-",IF(D36="G",Q1b!C27,Q1b!D27))</f>
        <v>-</v>
      </c>
      <c r="G36" s="139" t="str">
        <f>IF(OR(D36="",D36="-"),"-",IF(D36="G",Q1c!C27,Q1c!D27))</f>
        <v>-</v>
      </c>
      <c r="H36" s="94" t="str">
        <f t="shared" si="0"/>
        <v>-</v>
      </c>
      <c r="I36" s="252" t="str">
        <f>IF(OR(D36="",D36="-"),"-",IF(D36="G",'1.SA'!C27,'1.SA'!D27))</f>
        <v>-</v>
      </c>
      <c r="J36" s="253"/>
      <c r="K36" s="247"/>
      <c r="L36" s="89" t="str">
        <f t="shared" si="4"/>
        <v>-</v>
      </c>
      <c r="M36" s="189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1"/>
      <c r="Y36" s="129" t="str">
        <f t="shared" si="5"/>
        <v>-</v>
      </c>
      <c r="Z36" s="130" t="str">
        <f>IF(OR(Y36="-",Y36=""),"-",VLOOKUP(Y36,Mitarbeit_Matrix!$A$2:$B$22,2))</f>
        <v>-</v>
      </c>
      <c r="AA36" s="134" t="str">
        <f t="shared" si="6"/>
        <v>-</v>
      </c>
      <c r="AB36" s="181" t="str">
        <f t="shared" si="7"/>
        <v>-</v>
      </c>
      <c r="AC36" s="223"/>
      <c r="AD36" s="185"/>
      <c r="AE36" s="141" t="str">
        <f>IF(OR(D36="",D36="-"),"-",IF(D36="G",Q2a!C27,Q2a!D27))</f>
        <v>-</v>
      </c>
      <c r="AF36" s="138" t="str">
        <f>IF(OR(D36="",D36="-"),"-",IF(D36="G",Q2b!C27,Q2b!D27))</f>
        <v>-</v>
      </c>
      <c r="AG36" s="139" t="str">
        <f>IF(OR(D36="",D36="-"),"-",IF(D36="G",Q2c!C27,Q2c!D27))</f>
        <v>-</v>
      </c>
      <c r="AH36" s="94" t="str">
        <f t="shared" si="2"/>
        <v>-</v>
      </c>
      <c r="AI36" s="250" t="str">
        <f>IF(OR(D36="",D36="-"),"-",IF(D36="G",'2.SA'!C27,'2.SA'!D27))</f>
        <v>-</v>
      </c>
      <c r="AJ36" s="253"/>
      <c r="AK36" s="247"/>
      <c r="AL36" s="89" t="str">
        <f t="shared" si="8"/>
        <v>-</v>
      </c>
      <c r="AM36" s="189"/>
      <c r="AN36" s="190"/>
      <c r="AO36" s="190"/>
      <c r="AP36" s="190"/>
      <c r="AQ36" s="190"/>
      <c r="AR36" s="190"/>
      <c r="AS36" s="190"/>
      <c r="AT36" s="190"/>
      <c r="AU36" s="190"/>
      <c r="AV36" s="190"/>
      <c r="AW36" s="190"/>
      <c r="AX36" s="191"/>
      <c r="AY36" s="132" t="str">
        <f t="shared" si="9"/>
        <v>-</v>
      </c>
      <c r="AZ36" s="133" t="str">
        <f>IF(OR(AY36="-",AY36=""),"-",VLOOKUP(AY36,Mitarbeit_Matrix!$A$2:$B$22,2))</f>
        <v>-</v>
      </c>
      <c r="BA36" s="131" t="str">
        <f t="shared" si="10"/>
        <v>-</v>
      </c>
      <c r="BB36" s="181" t="str">
        <f t="shared" si="11"/>
        <v>-</v>
      </c>
      <c r="BC36" s="143" t="str">
        <f t="shared" si="12"/>
        <v>-</v>
      </c>
      <c r="BD36" s="225"/>
      <c r="BE36" s="227"/>
    </row>
    <row r="37" spans="1:57" s="16" customFormat="1" ht="14.45" customHeight="1">
      <c r="A37" s="61"/>
      <c r="B37" s="62"/>
      <c r="C37" s="63"/>
      <c r="D37" s="64"/>
      <c r="E37" s="65"/>
      <c r="F37" s="65"/>
      <c r="G37" s="65"/>
      <c r="H37" s="66"/>
      <c r="I37" s="69"/>
      <c r="J37" s="70"/>
      <c r="K37" s="69"/>
      <c r="L37" s="68"/>
      <c r="M37" s="73"/>
      <c r="N37" s="73"/>
      <c r="O37" s="73"/>
      <c r="P37" s="73"/>
      <c r="Q37" s="73"/>
      <c r="R37" s="73"/>
      <c r="S37" s="73"/>
      <c r="T37" s="74"/>
      <c r="U37" s="74"/>
      <c r="V37" s="74"/>
      <c r="W37" s="74"/>
      <c r="X37" s="74"/>
      <c r="Y37" s="74"/>
      <c r="Z37" s="75"/>
      <c r="AA37" s="72"/>
      <c r="AB37" s="72"/>
      <c r="AC37" s="78"/>
      <c r="AD37" s="78"/>
      <c r="AE37" s="67"/>
      <c r="AF37" s="65"/>
      <c r="AG37" s="65"/>
      <c r="AH37" s="66"/>
      <c r="AI37" s="69"/>
      <c r="AJ37" s="71"/>
      <c r="AK37" s="69"/>
      <c r="AL37" s="68"/>
      <c r="AM37" s="74"/>
      <c r="AN37" s="74"/>
      <c r="AO37" s="74"/>
      <c r="AP37" s="74"/>
      <c r="AQ37" s="74"/>
      <c r="AR37" s="74"/>
      <c r="AS37" s="74"/>
      <c r="AT37" s="74"/>
      <c r="AU37" s="74"/>
      <c r="AV37" s="76"/>
      <c r="AW37" s="77"/>
      <c r="AX37" s="74"/>
      <c r="AY37" s="74"/>
      <c r="AZ37" s="75"/>
      <c r="BA37" s="72"/>
      <c r="BB37" s="72"/>
      <c r="BC37" s="78"/>
      <c r="BD37" s="78"/>
      <c r="BE37" s="78"/>
    </row>
    <row r="38" spans="1:57" ht="15" customHeight="1">
      <c r="H38" s="5"/>
      <c r="I38" s="5"/>
      <c r="J38" s="6"/>
      <c r="K38" s="7"/>
      <c r="L38" s="5"/>
      <c r="M38" s="5"/>
      <c r="N38" s="8"/>
      <c r="O38" s="8"/>
      <c r="P38" s="8"/>
      <c r="Q38" s="8"/>
      <c r="R38" s="8"/>
      <c r="S38" s="7"/>
      <c r="T38" s="9"/>
      <c r="U38" s="7"/>
      <c r="W38" s="7"/>
      <c r="X38" s="7"/>
      <c r="Y38" s="8"/>
      <c r="Z38" s="90"/>
      <c r="AA38" s="90"/>
      <c r="AB38" s="90"/>
      <c r="AC38" s="90"/>
      <c r="AD38" s="12"/>
      <c r="AE38" s="12"/>
      <c r="AF38" s="12"/>
      <c r="AG38" s="12"/>
      <c r="AH38" s="12"/>
      <c r="AI38" s="12"/>
      <c r="AJ38" s="12"/>
      <c r="AK38" s="10"/>
      <c r="AL38" s="12"/>
      <c r="AM38" s="12"/>
      <c r="AN38" s="12"/>
      <c r="AO38" s="12"/>
      <c r="AP38" s="12"/>
      <c r="AQ38" s="12"/>
      <c r="AR38" s="12"/>
      <c r="AS38" s="12"/>
      <c r="AT38" s="12"/>
      <c r="AU38" s="11"/>
      <c r="AV38" s="12"/>
      <c r="AW38" s="12"/>
      <c r="AX38" s="12"/>
      <c r="AY38" s="91"/>
      <c r="AZ38" s="13"/>
      <c r="BA38" s="14"/>
      <c r="BB38" s="14"/>
      <c r="BC38" s="14"/>
      <c r="BD38" s="15"/>
      <c r="BE38" s="87"/>
    </row>
    <row r="39" spans="1:57" ht="15" customHeight="1"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W39" s="7"/>
      <c r="X39" s="7"/>
      <c r="Y39" s="8"/>
      <c r="Z39" s="90"/>
      <c r="AA39" s="90"/>
      <c r="AB39" s="90"/>
      <c r="AC39" s="90"/>
      <c r="AD39" s="12"/>
      <c r="AE39" s="12"/>
      <c r="AF39" s="12"/>
      <c r="AG39" s="12"/>
      <c r="AH39" s="12"/>
      <c r="AI39" s="12"/>
      <c r="AJ39" s="12"/>
      <c r="AK39" s="10"/>
      <c r="AL39" s="12"/>
      <c r="AM39" s="12"/>
      <c r="AN39" s="12"/>
      <c r="AO39" s="12"/>
      <c r="AP39" s="12"/>
      <c r="AQ39" s="12"/>
      <c r="AR39" s="12"/>
      <c r="AS39" s="12"/>
      <c r="AT39" s="12"/>
      <c r="AU39" s="11"/>
      <c r="AV39" s="12"/>
      <c r="AW39" s="12"/>
      <c r="AX39" s="12"/>
      <c r="AY39" s="91"/>
      <c r="AZ39" s="79"/>
      <c r="BA39" s="79"/>
      <c r="BB39" s="79"/>
      <c r="BC39" s="79"/>
      <c r="BD39" s="16"/>
      <c r="BE39" s="87"/>
    </row>
    <row r="40" spans="1:57" ht="15" customHeight="1">
      <c r="O40" s="79"/>
      <c r="P40" s="79"/>
      <c r="Q40" s="79"/>
      <c r="R40" s="79"/>
      <c r="S40" s="79"/>
      <c r="T40" s="79"/>
      <c r="U40" s="79"/>
      <c r="W40" s="7"/>
      <c r="X40" s="7"/>
      <c r="Y40" s="8"/>
      <c r="Z40" s="90"/>
      <c r="AA40" s="90"/>
      <c r="AB40" s="90"/>
      <c r="AC40" s="90"/>
      <c r="AD40" s="12"/>
      <c r="AE40" s="12"/>
      <c r="AF40" s="12"/>
      <c r="AG40" s="12"/>
      <c r="AH40" s="12"/>
      <c r="AI40" s="12"/>
      <c r="AJ40" s="12"/>
      <c r="AK40" s="10"/>
      <c r="AL40" s="12"/>
      <c r="AM40" s="12"/>
      <c r="AN40" s="12"/>
      <c r="AO40" s="12"/>
      <c r="AP40" s="12"/>
      <c r="AQ40" s="12"/>
      <c r="AR40" s="12"/>
      <c r="AS40" s="12"/>
      <c r="AT40" s="12"/>
      <c r="AU40" s="11"/>
      <c r="AV40" s="12"/>
      <c r="AW40" s="12"/>
      <c r="AX40" s="12"/>
      <c r="AY40" s="91"/>
      <c r="AZ40" s="79"/>
      <c r="BA40" s="79"/>
      <c r="BB40" s="79"/>
      <c r="BC40" s="79"/>
      <c r="BD40" s="16"/>
      <c r="BE40" s="87"/>
    </row>
    <row r="41" spans="1:57" ht="15" customHeight="1">
      <c r="O41" s="79"/>
      <c r="P41" s="79"/>
      <c r="Q41" s="79"/>
      <c r="R41" s="79"/>
      <c r="S41" s="79"/>
      <c r="T41" s="79"/>
      <c r="U41" s="79"/>
      <c r="W41" s="7"/>
      <c r="X41" s="7"/>
      <c r="Y41" s="8"/>
      <c r="Z41" s="90"/>
      <c r="AA41" s="90"/>
      <c r="AB41" s="90"/>
      <c r="AC41" s="90"/>
      <c r="AD41" s="12"/>
      <c r="AE41" s="12"/>
      <c r="AF41" s="12"/>
      <c r="AG41" s="12"/>
      <c r="AH41" s="12"/>
      <c r="AI41" s="12"/>
      <c r="AJ41" s="12"/>
      <c r="AK41" s="10"/>
      <c r="AL41" s="12"/>
      <c r="AM41" s="12"/>
      <c r="AN41" s="12"/>
      <c r="AO41" s="12"/>
      <c r="AP41" s="12"/>
      <c r="AQ41" s="12"/>
      <c r="AR41" s="12"/>
      <c r="AS41" s="12"/>
      <c r="AT41" s="12"/>
      <c r="AU41" s="11"/>
      <c r="AV41" s="12"/>
      <c r="AW41" s="12"/>
      <c r="AX41" s="12"/>
      <c r="AY41" s="91"/>
      <c r="AZ41" s="86"/>
      <c r="BA41" s="79"/>
      <c r="BB41" s="87"/>
      <c r="BC41" s="87"/>
      <c r="BD41" s="88"/>
      <c r="BE41" s="79"/>
    </row>
    <row r="42" spans="1:57" ht="15" customHeight="1">
      <c r="O42" s="79"/>
      <c r="P42" s="79"/>
      <c r="Q42" s="79"/>
      <c r="R42" s="79"/>
      <c r="S42" s="79"/>
      <c r="T42" s="79"/>
      <c r="U42" s="79"/>
      <c r="W42" s="7"/>
      <c r="X42" s="7"/>
      <c r="Y42" s="8"/>
      <c r="Z42" s="90"/>
      <c r="AA42" s="90"/>
      <c r="AB42" s="90"/>
      <c r="AC42" s="90"/>
      <c r="AD42" s="12"/>
      <c r="AE42" s="12"/>
      <c r="AF42" s="12"/>
      <c r="AG42" s="12"/>
      <c r="AH42" s="12"/>
      <c r="AI42" s="12"/>
      <c r="AJ42" s="12"/>
      <c r="AK42" s="10"/>
      <c r="AL42" s="12"/>
      <c r="AM42" s="12"/>
      <c r="AN42" s="12"/>
      <c r="AO42" s="12"/>
      <c r="AP42" s="12"/>
      <c r="AQ42" s="12"/>
      <c r="AR42" s="12"/>
      <c r="AS42" s="12"/>
      <c r="AT42" s="12"/>
      <c r="AU42" s="11"/>
      <c r="AV42" s="12"/>
      <c r="AW42" s="12"/>
      <c r="AX42" s="12"/>
      <c r="AY42" s="91"/>
      <c r="AZ42" s="87"/>
      <c r="BA42" s="79"/>
      <c r="BB42" s="87"/>
      <c r="BC42" s="87"/>
      <c r="BD42" s="88"/>
    </row>
    <row r="43" spans="1:57" ht="15" customHeight="1">
      <c r="O43" s="79"/>
      <c r="P43" s="79"/>
      <c r="Q43" s="79"/>
      <c r="R43" s="79"/>
      <c r="S43" s="79"/>
      <c r="T43" s="79"/>
      <c r="U43" s="79"/>
      <c r="W43" s="7"/>
      <c r="X43" s="7"/>
      <c r="Y43" s="8"/>
      <c r="Z43" s="90"/>
      <c r="AA43" s="90"/>
      <c r="AB43" s="90"/>
      <c r="AC43" s="90"/>
      <c r="AD43" s="12"/>
      <c r="AE43" s="12"/>
      <c r="AF43" s="12"/>
      <c r="AG43" s="12"/>
      <c r="AH43" s="12"/>
      <c r="AI43" s="12"/>
      <c r="AJ43" s="12"/>
      <c r="AK43" s="10"/>
      <c r="AL43" s="12"/>
      <c r="AM43" s="12"/>
      <c r="AN43" s="12"/>
      <c r="AO43" s="12"/>
      <c r="AP43" s="12"/>
      <c r="AQ43" s="12"/>
      <c r="AR43" s="12"/>
      <c r="AS43" s="12"/>
      <c r="AT43" s="12"/>
      <c r="AU43" s="11"/>
      <c r="AV43" s="12"/>
      <c r="AW43" s="12"/>
      <c r="AX43" s="12"/>
      <c r="AY43" s="91"/>
      <c r="AZ43" s="87"/>
      <c r="BA43" s="79"/>
      <c r="BB43" s="87"/>
      <c r="BC43" s="87"/>
      <c r="BD43" s="88"/>
    </row>
    <row r="44" spans="1:57" ht="15" customHeight="1">
      <c r="O44" s="79"/>
      <c r="P44" s="79"/>
      <c r="Q44" s="79"/>
      <c r="R44" s="79"/>
      <c r="S44" s="79"/>
      <c r="T44" s="79"/>
      <c r="U44" s="79"/>
      <c r="W44" s="7"/>
      <c r="X44" s="7"/>
      <c r="Y44" s="8"/>
      <c r="Z44" s="90"/>
      <c r="AA44" s="90"/>
      <c r="AB44" s="90"/>
      <c r="AC44" s="90"/>
      <c r="AD44" s="12"/>
      <c r="AE44" s="12"/>
      <c r="AF44" s="12"/>
      <c r="AG44" s="12"/>
      <c r="AH44" s="12"/>
      <c r="AI44" s="12"/>
      <c r="AJ44" s="12"/>
      <c r="AK44" s="10"/>
      <c r="AL44" s="12"/>
      <c r="AM44" s="12"/>
      <c r="AN44" s="12"/>
      <c r="AO44" s="12"/>
      <c r="AP44" s="12"/>
      <c r="AQ44" s="12"/>
      <c r="AR44" s="12"/>
      <c r="AS44" s="12"/>
      <c r="AT44" s="12"/>
      <c r="AU44" s="11"/>
      <c r="AV44" s="12"/>
      <c r="AW44" s="12"/>
      <c r="AX44" s="12"/>
      <c r="AY44" s="91"/>
      <c r="AZ44" s="79"/>
      <c r="BA44" s="79"/>
      <c r="BB44" s="79"/>
      <c r="BC44" s="79"/>
      <c r="BD44" s="16"/>
    </row>
    <row r="45" spans="1:57" ht="15" customHeight="1">
      <c r="AZ45" s="79"/>
      <c r="BA45" s="79"/>
      <c r="BB45" s="79"/>
      <c r="BC45" s="79"/>
      <c r="BD45" s="16"/>
    </row>
    <row r="46" spans="1:57" ht="15" customHeight="1">
      <c r="AZ46" s="79"/>
      <c r="BA46" s="79"/>
      <c r="BB46" s="79"/>
      <c r="BC46" s="79"/>
      <c r="BD46" s="16"/>
    </row>
    <row r="47" spans="1:57" ht="15" customHeight="1">
      <c r="BD47" s="4"/>
    </row>
  </sheetData>
  <sheetProtection sheet="1" objects="1" scenarios="1" formatCells="0" selectLockedCells="1"/>
  <sortState ref="A4:A26">
    <sortCondition ref="A4"/>
  </sortState>
  <mergeCells count="102">
    <mergeCell ref="A1:C2"/>
    <mergeCell ref="A3:B5"/>
    <mergeCell ref="A6:C8"/>
    <mergeCell ref="D1:D8"/>
    <mergeCell ref="AT9:AT10"/>
    <mergeCell ref="AU9:AU10"/>
    <mergeCell ref="AV9:AV10"/>
    <mergeCell ref="AW9:AW10"/>
    <mergeCell ref="AX9:AX10"/>
    <mergeCell ref="AO9:AO10"/>
    <mergeCell ref="AP9:AP10"/>
    <mergeCell ref="AQ9:AQ10"/>
    <mergeCell ref="AR9:AR10"/>
    <mergeCell ref="AS9:AS10"/>
    <mergeCell ref="AT4:AT8"/>
    <mergeCell ref="AU4:AU8"/>
    <mergeCell ref="AV4:AV8"/>
    <mergeCell ref="AW4:AW8"/>
    <mergeCell ref="AX4:AX8"/>
    <mergeCell ref="AO4:AO8"/>
    <mergeCell ref="AP4:AP8"/>
    <mergeCell ref="AQ4:AQ8"/>
    <mergeCell ref="Z4:Z9"/>
    <mergeCell ref="AA4:AA9"/>
    <mergeCell ref="X4:X8"/>
    <mergeCell ref="X9:X10"/>
    <mergeCell ref="AZ4:AZ9"/>
    <mergeCell ref="S4:S8"/>
    <mergeCell ref="T4:T8"/>
    <mergeCell ref="U4:U8"/>
    <mergeCell ref="V4:V8"/>
    <mergeCell ref="W4:W8"/>
    <mergeCell ref="S9:S10"/>
    <mergeCell ref="T9:T10"/>
    <mergeCell ref="U9:U10"/>
    <mergeCell ref="V9:V10"/>
    <mergeCell ref="W9:W10"/>
    <mergeCell ref="AB4:AB10"/>
    <mergeCell ref="N9:N10"/>
    <mergeCell ref="O4:O8"/>
    <mergeCell ref="P4:P8"/>
    <mergeCell ref="Q4:Q8"/>
    <mergeCell ref="R4:R8"/>
    <mergeCell ref="O9:O10"/>
    <mergeCell ref="P9:P10"/>
    <mergeCell ref="Q9:Q10"/>
    <mergeCell ref="R9:R10"/>
    <mergeCell ref="BB4:BB10"/>
    <mergeCell ref="BC4:BC10"/>
    <mergeCell ref="AY4:AY10"/>
    <mergeCell ref="AE4:AE8"/>
    <mergeCell ref="AK9:AK10"/>
    <mergeCell ref="AE9:AE10"/>
    <mergeCell ref="AF4:AF8"/>
    <mergeCell ref="AG4:AG8"/>
    <mergeCell ref="AF9:AF10"/>
    <mergeCell ref="AG9:AG10"/>
    <mergeCell ref="AN4:AN8"/>
    <mergeCell ref="AN9:AN10"/>
    <mergeCell ref="AI4:AI8"/>
    <mergeCell ref="AJ9:AJ10"/>
    <mergeCell ref="AK4:AK8"/>
    <mergeCell ref="AR4:AR8"/>
    <mergeCell ref="AS4:AS8"/>
    <mergeCell ref="BA4:BA9"/>
    <mergeCell ref="AL4:AL9"/>
    <mergeCell ref="AM4:AM8"/>
    <mergeCell ref="AM9:AM10"/>
    <mergeCell ref="AH4:AH9"/>
    <mergeCell ref="E1:BE1"/>
    <mergeCell ref="E2:BE2"/>
    <mergeCell ref="Y4:Y10"/>
    <mergeCell ref="AJ4:AJ8"/>
    <mergeCell ref="AI9:AI10"/>
    <mergeCell ref="I9:I10"/>
    <mergeCell ref="J9:J10"/>
    <mergeCell ref="K9:K10"/>
    <mergeCell ref="AC4:AC10"/>
    <mergeCell ref="AD4:AD10"/>
    <mergeCell ref="I4:I8"/>
    <mergeCell ref="J4:J8"/>
    <mergeCell ref="K4:K8"/>
    <mergeCell ref="L4:L9"/>
    <mergeCell ref="M4:M8"/>
    <mergeCell ref="M9:M10"/>
    <mergeCell ref="N4:N8"/>
    <mergeCell ref="H4:H9"/>
    <mergeCell ref="BE4:BE10"/>
    <mergeCell ref="BD4:BD10"/>
    <mergeCell ref="AE3:BB3"/>
    <mergeCell ref="E3:AB3"/>
    <mergeCell ref="AC3:AD3"/>
    <mergeCell ref="BC3:BE3"/>
    <mergeCell ref="A9:A10"/>
    <mergeCell ref="B9:C10"/>
    <mergeCell ref="D9:D10"/>
    <mergeCell ref="E9:E10"/>
    <mergeCell ref="F9:F10"/>
    <mergeCell ref="G9:G10"/>
    <mergeCell ref="E4:E8"/>
    <mergeCell ref="F4:F8"/>
    <mergeCell ref="G4:G8"/>
  </mergeCells>
  <phoneticPr fontId="0" type="noConversion"/>
  <conditionalFormatting sqref="J11:J36">
    <cfRule type="iconSet" priority="143">
      <iconSet iconSet="3Symbols2" showValue="0" reverse="1">
        <cfvo type="percent" val="0"/>
        <cfvo type="num" val="0" gte="0"/>
        <cfvo type="num" val="1" gte="0"/>
      </iconSet>
    </cfRule>
  </conditionalFormatting>
  <conditionalFormatting sqref="M11:X36">
    <cfRule type="iconSet" priority="20">
      <iconSet iconSet="3Arrows" showValue="0">
        <cfvo type="percent" val="0"/>
        <cfvo type="num" val="-1" gte="0"/>
        <cfvo type="num" val="0" gte="0"/>
      </iconSet>
    </cfRule>
  </conditionalFormatting>
  <conditionalFormatting sqref="AM11:AX36">
    <cfRule type="iconSet" priority="12">
      <iconSet iconSet="3Arrows" showValue="0">
        <cfvo type="percent" val="0"/>
        <cfvo type="num" val="-1" gte="0"/>
        <cfvo type="num" val="0" gte="0"/>
      </iconSet>
    </cfRule>
  </conditionalFormatting>
  <conditionalFormatting sqref="AJ11:AJ36">
    <cfRule type="iconSet" priority="9">
      <iconSet iconSet="3Symbols2" showValue="0" reverse="1">
        <cfvo type="percent" val="0"/>
        <cfvo type="num" val="0" gte="0"/>
        <cfvo type="num" val="1" gte="0"/>
      </iconSet>
    </cfRule>
  </conditionalFormatting>
  <conditionalFormatting sqref="AM11:AP12">
    <cfRule type="iconSet" priority="6">
      <iconSet iconSet="3Arrows" showValue="0">
        <cfvo type="percent" val="0"/>
        <cfvo type="num" val="-1" gte="0"/>
        <cfvo type="num" val="0" gte="0"/>
      </iconSet>
    </cfRule>
  </conditionalFormatting>
  <conditionalFormatting sqref="AC11:AC36">
    <cfRule type="cellIs" dxfId="71" priority="254" operator="equal">
      <formula>"G"</formula>
    </cfRule>
    <cfRule type="cellIs" dxfId="70" priority="255" operator="equal">
      <formula>"V"</formula>
    </cfRule>
  </conditionalFormatting>
  <conditionalFormatting sqref="BD11:BD36">
    <cfRule type="cellIs" dxfId="69" priority="3" operator="equal">
      <formula>"G"</formula>
    </cfRule>
    <cfRule type="cellIs" dxfId="68" priority="4" operator="equal">
      <formula>"V"</formula>
    </cfRule>
  </conditionalFormatting>
  <conditionalFormatting sqref="D11:D36">
    <cfRule type="cellIs" dxfId="67" priority="1" operator="equal">
      <formula>"G"</formula>
    </cfRule>
    <cfRule type="cellIs" dxfId="66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7" orientation="landscape" r:id="rId1"/>
  <headerFooter alignWithMargins="0"/>
  <rowBreaks count="1" manualBreakCount="1">
    <brk id="36" max="5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BI47"/>
  <sheetViews>
    <sheetView view="pageBreakPreview" zoomScale="115" zoomScaleNormal="115" zoomScaleSheetLayoutView="115" zoomScalePageLayoutView="40" workbookViewId="0">
      <pane xSplit="4" ySplit="10" topLeftCell="AG11" activePane="bottomRight" state="frozen"/>
      <selection activeCell="B14" sqref="B14"/>
      <selection pane="topRight" activeCell="B14" sqref="B14"/>
      <selection pane="bottomLeft" activeCell="B14" sqref="B14"/>
      <selection pane="bottomRight" activeCell="BK11" sqref="BK11"/>
    </sheetView>
  </sheetViews>
  <sheetFormatPr baseColWidth="10" defaultColWidth="11.5703125" defaultRowHeight="15" customHeight="1"/>
  <cols>
    <col min="1" max="1" width="14.7109375" style="17" customWidth="1"/>
    <col min="2" max="2" width="2.7109375" style="4" customWidth="1"/>
    <col min="3" max="3" width="1.7109375" style="4" customWidth="1"/>
    <col min="4" max="4" width="3.7109375" style="4" customWidth="1"/>
    <col min="5" max="5" width="3.28515625" style="4" customWidth="1"/>
    <col min="6" max="8" width="2.5703125" style="18" customWidth="1"/>
    <col min="9" max="9" width="3.28515625" style="18" customWidth="1"/>
    <col min="10" max="10" width="2.5703125" style="18" customWidth="1"/>
    <col min="11" max="11" width="1.7109375" style="18" customWidth="1"/>
    <col min="12" max="12" width="2.5703125" style="18" customWidth="1"/>
    <col min="13" max="13" width="3.28515625" style="18" customWidth="1"/>
    <col min="14" max="25" width="1.7109375" style="18" customWidth="1"/>
    <col min="26" max="26" width="2.7109375" style="18" customWidth="1"/>
    <col min="27" max="28" width="3.28515625" style="18" customWidth="1"/>
    <col min="29" max="30" width="3.7109375" style="18" customWidth="1"/>
    <col min="31" max="31" width="3.28515625" style="18" customWidth="1"/>
    <col min="32" max="32" width="3.7109375" style="18" customWidth="1"/>
    <col min="33" max="36" width="2.5703125" style="18" customWidth="1"/>
    <col min="37" max="37" width="3.28515625" style="18" customWidth="1"/>
    <col min="38" max="38" width="2.5703125" style="18" customWidth="1"/>
    <col min="39" max="39" width="1.7109375" style="18" customWidth="1"/>
    <col min="40" max="40" width="2.5703125" style="18" customWidth="1"/>
    <col min="41" max="41" width="3.28515625" style="18" customWidth="1"/>
    <col min="42" max="53" width="1.7109375" style="18" customWidth="1"/>
    <col min="54" max="54" width="2.7109375" style="18" customWidth="1"/>
    <col min="55" max="56" width="3.28515625" style="18" customWidth="1"/>
    <col min="57" max="59" width="3.7109375" style="18" customWidth="1"/>
    <col min="60" max="60" width="3.28515625" style="18" customWidth="1"/>
    <col min="61" max="61" width="3.7109375" style="18" customWidth="1"/>
    <col min="62" max="16384" width="11.5703125" style="4"/>
  </cols>
  <sheetData>
    <row r="1" spans="1:61" s="3" customFormat="1" ht="12" customHeight="1">
      <c r="A1" s="422" t="str">
        <f>Kalender!A1</f>
        <v>Mathematik</v>
      </c>
      <c r="B1" s="445"/>
      <c r="C1" s="445"/>
      <c r="D1" s="446"/>
      <c r="E1" s="100"/>
      <c r="F1" s="450" t="s">
        <v>146</v>
      </c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51"/>
      <c r="AH1" s="451"/>
      <c r="AI1" s="451"/>
      <c r="AJ1" s="451"/>
      <c r="AK1" s="451"/>
      <c r="AL1" s="451"/>
      <c r="AM1" s="451"/>
      <c r="AN1" s="451"/>
      <c r="AO1" s="451"/>
      <c r="AP1" s="451"/>
      <c r="AQ1" s="451"/>
      <c r="AR1" s="451"/>
      <c r="AS1" s="451"/>
      <c r="AT1" s="451"/>
      <c r="AU1" s="451"/>
      <c r="AV1" s="451"/>
      <c r="AW1" s="451"/>
      <c r="AX1" s="451"/>
      <c r="AY1" s="451"/>
      <c r="AZ1" s="451"/>
      <c r="BA1" s="451"/>
      <c r="BB1" s="451"/>
      <c r="BC1" s="451"/>
      <c r="BD1" s="451"/>
      <c r="BE1" s="451"/>
      <c r="BF1" s="451"/>
      <c r="BG1" s="451"/>
      <c r="BH1" s="451"/>
      <c r="BI1" s="452"/>
    </row>
    <row r="2" spans="1:61" s="3" customFormat="1" ht="12" customHeight="1" thickBot="1">
      <c r="A2" s="447"/>
      <c r="B2" s="448"/>
      <c r="C2" s="448"/>
      <c r="D2" s="449"/>
      <c r="E2" s="101"/>
      <c r="F2" s="453" t="s">
        <v>89</v>
      </c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4"/>
      <c r="AF2" s="454"/>
      <c r="AG2" s="454"/>
      <c r="AH2" s="454"/>
      <c r="AI2" s="454"/>
      <c r="AJ2" s="454"/>
      <c r="AK2" s="454"/>
      <c r="AL2" s="454"/>
      <c r="AM2" s="454"/>
      <c r="AN2" s="454"/>
      <c r="AO2" s="454"/>
      <c r="AP2" s="454"/>
      <c r="AQ2" s="454"/>
      <c r="AR2" s="454"/>
      <c r="AS2" s="454"/>
      <c r="AT2" s="454"/>
      <c r="AU2" s="454"/>
      <c r="AV2" s="454"/>
      <c r="AW2" s="454"/>
      <c r="AX2" s="454"/>
      <c r="AY2" s="454"/>
      <c r="AZ2" s="454"/>
      <c r="BA2" s="454"/>
      <c r="BB2" s="454"/>
      <c r="BC2" s="454"/>
      <c r="BD2" s="454"/>
      <c r="BE2" s="454"/>
      <c r="BF2" s="454"/>
      <c r="BG2" s="454"/>
      <c r="BH2" s="454"/>
      <c r="BI2" s="455"/>
    </row>
    <row r="3" spans="1:61" s="3" customFormat="1" ht="15" customHeight="1" thickBot="1">
      <c r="A3" s="426" t="str">
        <f>Kalender!A3</f>
        <v>Klasse A</v>
      </c>
      <c r="B3" s="427"/>
      <c r="C3" s="427"/>
      <c r="D3" s="456"/>
      <c r="E3" s="440" t="s">
        <v>180</v>
      </c>
      <c r="F3" s="458" t="s">
        <v>145</v>
      </c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  <c r="Y3" s="459"/>
      <c r="Z3" s="459"/>
      <c r="AA3" s="459"/>
      <c r="AB3" s="459"/>
      <c r="AC3" s="459"/>
      <c r="AD3" s="102"/>
      <c r="AE3" s="458" t="s">
        <v>182</v>
      </c>
      <c r="AF3" s="460"/>
      <c r="AG3" s="458" t="s">
        <v>147</v>
      </c>
      <c r="AH3" s="459"/>
      <c r="AI3" s="459"/>
      <c r="AJ3" s="459"/>
      <c r="AK3" s="459"/>
      <c r="AL3" s="459"/>
      <c r="AM3" s="459"/>
      <c r="AN3" s="459"/>
      <c r="AO3" s="459"/>
      <c r="AP3" s="459"/>
      <c r="AQ3" s="459"/>
      <c r="AR3" s="459"/>
      <c r="AS3" s="459"/>
      <c r="AT3" s="459"/>
      <c r="AU3" s="459"/>
      <c r="AV3" s="459"/>
      <c r="AW3" s="459"/>
      <c r="AX3" s="459"/>
      <c r="AY3" s="459"/>
      <c r="AZ3" s="459"/>
      <c r="BA3" s="459"/>
      <c r="BB3" s="459"/>
      <c r="BC3" s="459"/>
      <c r="BD3" s="459"/>
      <c r="BE3" s="459"/>
      <c r="BF3" s="440" t="s">
        <v>179</v>
      </c>
      <c r="BG3" s="437" t="s">
        <v>181</v>
      </c>
      <c r="BH3" s="438"/>
      <c r="BI3" s="439"/>
    </row>
    <row r="4" spans="1:61" s="3" customFormat="1" ht="14.65" customHeight="1">
      <c r="A4" s="428"/>
      <c r="B4" s="429"/>
      <c r="C4" s="429"/>
      <c r="D4" s="457"/>
      <c r="E4" s="441"/>
      <c r="F4" s="375"/>
      <c r="G4" s="377"/>
      <c r="H4" s="379"/>
      <c r="I4" s="400" t="s">
        <v>135</v>
      </c>
      <c r="J4" s="375"/>
      <c r="K4" s="377"/>
      <c r="L4" s="379"/>
      <c r="M4" s="400" t="s">
        <v>141</v>
      </c>
      <c r="N4" s="375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9"/>
      <c r="Z4" s="387" t="s">
        <v>78</v>
      </c>
      <c r="AA4" s="418" t="s">
        <v>136</v>
      </c>
      <c r="AB4" s="418" t="s">
        <v>137</v>
      </c>
      <c r="AC4" s="411" t="s">
        <v>176</v>
      </c>
      <c r="AD4" s="414" t="s">
        <v>178</v>
      </c>
      <c r="AE4" s="394" t="s">
        <v>139</v>
      </c>
      <c r="AF4" s="397" t="s">
        <v>140</v>
      </c>
      <c r="AG4" s="375"/>
      <c r="AH4" s="377"/>
      <c r="AI4" s="377"/>
      <c r="AJ4" s="379"/>
      <c r="AK4" s="400" t="s">
        <v>135</v>
      </c>
      <c r="AL4" s="375"/>
      <c r="AM4" s="377"/>
      <c r="AN4" s="379"/>
      <c r="AO4" s="400" t="s">
        <v>141</v>
      </c>
      <c r="AP4" s="375"/>
      <c r="AQ4" s="377"/>
      <c r="AR4" s="377"/>
      <c r="AS4" s="377"/>
      <c r="AT4" s="377"/>
      <c r="AU4" s="377"/>
      <c r="AV4" s="377"/>
      <c r="AW4" s="377"/>
      <c r="AX4" s="377"/>
      <c r="AY4" s="377"/>
      <c r="AZ4" s="377"/>
      <c r="BA4" s="379"/>
      <c r="BB4" s="387" t="s">
        <v>78</v>
      </c>
      <c r="BC4" s="418" t="s">
        <v>136</v>
      </c>
      <c r="BD4" s="418" t="s">
        <v>137</v>
      </c>
      <c r="BE4" s="411" t="s">
        <v>183</v>
      </c>
      <c r="BF4" s="441"/>
      <c r="BG4" s="467" t="s">
        <v>88</v>
      </c>
      <c r="BH4" s="461" t="s">
        <v>177</v>
      </c>
      <c r="BI4" s="464" t="s">
        <v>93</v>
      </c>
    </row>
    <row r="5" spans="1:61" s="3" customFormat="1" ht="14.65" customHeight="1">
      <c r="A5" s="428"/>
      <c r="B5" s="429"/>
      <c r="C5" s="429"/>
      <c r="D5" s="457"/>
      <c r="E5" s="441"/>
      <c r="F5" s="376"/>
      <c r="G5" s="378"/>
      <c r="H5" s="380"/>
      <c r="I5" s="401"/>
      <c r="J5" s="376"/>
      <c r="K5" s="378"/>
      <c r="L5" s="380"/>
      <c r="M5" s="401"/>
      <c r="N5" s="376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80"/>
      <c r="Z5" s="443"/>
      <c r="AA5" s="419"/>
      <c r="AB5" s="419"/>
      <c r="AC5" s="412"/>
      <c r="AD5" s="415"/>
      <c r="AE5" s="395"/>
      <c r="AF5" s="398"/>
      <c r="AG5" s="376"/>
      <c r="AH5" s="378"/>
      <c r="AI5" s="378"/>
      <c r="AJ5" s="380"/>
      <c r="AK5" s="401"/>
      <c r="AL5" s="376"/>
      <c r="AM5" s="378"/>
      <c r="AN5" s="380"/>
      <c r="AO5" s="401"/>
      <c r="AP5" s="376"/>
      <c r="AQ5" s="378"/>
      <c r="AR5" s="378"/>
      <c r="AS5" s="378"/>
      <c r="AT5" s="378"/>
      <c r="AU5" s="378"/>
      <c r="AV5" s="378"/>
      <c r="AW5" s="378"/>
      <c r="AX5" s="378"/>
      <c r="AY5" s="378"/>
      <c r="AZ5" s="378"/>
      <c r="BA5" s="380"/>
      <c r="BB5" s="443"/>
      <c r="BC5" s="419"/>
      <c r="BD5" s="419"/>
      <c r="BE5" s="412"/>
      <c r="BF5" s="441"/>
      <c r="BG5" s="468"/>
      <c r="BH5" s="462"/>
      <c r="BI5" s="465"/>
    </row>
    <row r="6" spans="1:61" s="3" customFormat="1" ht="14.65" customHeight="1">
      <c r="A6" s="430" t="str">
        <f>Kalender!A4</f>
        <v>SJ 2012/13</v>
      </c>
      <c r="B6" s="470"/>
      <c r="C6" s="470"/>
      <c r="D6" s="471"/>
      <c r="E6" s="441"/>
      <c r="F6" s="376"/>
      <c r="G6" s="378"/>
      <c r="H6" s="380"/>
      <c r="I6" s="401"/>
      <c r="J6" s="376"/>
      <c r="K6" s="378"/>
      <c r="L6" s="380"/>
      <c r="M6" s="401"/>
      <c r="N6" s="376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80"/>
      <c r="Z6" s="443"/>
      <c r="AA6" s="419"/>
      <c r="AB6" s="419"/>
      <c r="AC6" s="412"/>
      <c r="AD6" s="415"/>
      <c r="AE6" s="395"/>
      <c r="AF6" s="398"/>
      <c r="AG6" s="376"/>
      <c r="AH6" s="378"/>
      <c r="AI6" s="378"/>
      <c r="AJ6" s="380"/>
      <c r="AK6" s="401"/>
      <c r="AL6" s="376"/>
      <c r="AM6" s="378"/>
      <c r="AN6" s="380"/>
      <c r="AO6" s="401"/>
      <c r="AP6" s="376"/>
      <c r="AQ6" s="378"/>
      <c r="AR6" s="378"/>
      <c r="AS6" s="378"/>
      <c r="AT6" s="378"/>
      <c r="AU6" s="378"/>
      <c r="AV6" s="378"/>
      <c r="AW6" s="378"/>
      <c r="AX6" s="378"/>
      <c r="AY6" s="378"/>
      <c r="AZ6" s="378"/>
      <c r="BA6" s="380"/>
      <c r="BB6" s="443"/>
      <c r="BC6" s="419"/>
      <c r="BD6" s="419"/>
      <c r="BE6" s="412"/>
      <c r="BF6" s="441"/>
      <c r="BG6" s="468"/>
      <c r="BH6" s="462"/>
      <c r="BI6" s="465"/>
    </row>
    <row r="7" spans="1:61" s="3" customFormat="1" ht="14.65" customHeight="1">
      <c r="A7" s="472"/>
      <c r="B7" s="470"/>
      <c r="C7" s="470"/>
      <c r="D7" s="471"/>
      <c r="E7" s="441"/>
      <c r="F7" s="376"/>
      <c r="G7" s="378"/>
      <c r="H7" s="380"/>
      <c r="I7" s="401"/>
      <c r="J7" s="376"/>
      <c r="K7" s="378"/>
      <c r="L7" s="380"/>
      <c r="M7" s="401"/>
      <c r="N7" s="376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80"/>
      <c r="Z7" s="443"/>
      <c r="AA7" s="419"/>
      <c r="AB7" s="419"/>
      <c r="AC7" s="412"/>
      <c r="AD7" s="415"/>
      <c r="AE7" s="395"/>
      <c r="AF7" s="398"/>
      <c r="AG7" s="376"/>
      <c r="AH7" s="378"/>
      <c r="AI7" s="378"/>
      <c r="AJ7" s="380"/>
      <c r="AK7" s="401"/>
      <c r="AL7" s="376"/>
      <c r="AM7" s="378"/>
      <c r="AN7" s="380"/>
      <c r="AO7" s="401"/>
      <c r="AP7" s="376"/>
      <c r="AQ7" s="378"/>
      <c r="AR7" s="378"/>
      <c r="AS7" s="378"/>
      <c r="AT7" s="378"/>
      <c r="AU7" s="378"/>
      <c r="AV7" s="378"/>
      <c r="AW7" s="378"/>
      <c r="AX7" s="378"/>
      <c r="AY7" s="378"/>
      <c r="AZ7" s="378"/>
      <c r="BA7" s="380"/>
      <c r="BB7" s="443"/>
      <c r="BC7" s="419"/>
      <c r="BD7" s="419"/>
      <c r="BE7" s="412"/>
      <c r="BF7" s="441"/>
      <c r="BG7" s="468"/>
      <c r="BH7" s="462"/>
      <c r="BI7" s="465"/>
    </row>
    <row r="8" spans="1:61" s="3" customFormat="1" ht="14.65" customHeight="1" thickBot="1">
      <c r="A8" s="389"/>
      <c r="B8" s="473"/>
      <c r="C8" s="473"/>
      <c r="D8" s="474"/>
      <c r="E8" s="441"/>
      <c r="F8" s="376"/>
      <c r="G8" s="378"/>
      <c r="H8" s="380"/>
      <c r="I8" s="401"/>
      <c r="J8" s="376"/>
      <c r="K8" s="378"/>
      <c r="L8" s="380"/>
      <c r="M8" s="401"/>
      <c r="N8" s="376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80"/>
      <c r="Z8" s="443"/>
      <c r="AA8" s="419"/>
      <c r="AB8" s="419"/>
      <c r="AC8" s="412"/>
      <c r="AD8" s="415"/>
      <c r="AE8" s="395"/>
      <c r="AF8" s="398"/>
      <c r="AG8" s="376"/>
      <c r="AH8" s="378"/>
      <c r="AI8" s="378"/>
      <c r="AJ8" s="380"/>
      <c r="AK8" s="401"/>
      <c r="AL8" s="376"/>
      <c r="AM8" s="378"/>
      <c r="AN8" s="380"/>
      <c r="AO8" s="401"/>
      <c r="AP8" s="376"/>
      <c r="AQ8" s="378"/>
      <c r="AR8" s="378"/>
      <c r="AS8" s="378"/>
      <c r="AT8" s="378"/>
      <c r="AU8" s="378"/>
      <c r="AV8" s="378"/>
      <c r="AW8" s="378"/>
      <c r="AX8" s="378"/>
      <c r="AY8" s="378"/>
      <c r="AZ8" s="378"/>
      <c r="BA8" s="380"/>
      <c r="BB8" s="443"/>
      <c r="BC8" s="419"/>
      <c r="BD8" s="419"/>
      <c r="BE8" s="412"/>
      <c r="BF8" s="441"/>
      <c r="BG8" s="468"/>
      <c r="BH8" s="462"/>
      <c r="BI8" s="465"/>
    </row>
    <row r="9" spans="1:61" s="3" customFormat="1" ht="14.65" customHeight="1">
      <c r="A9" s="361" t="s">
        <v>94</v>
      </c>
      <c r="B9" s="363" t="s">
        <v>109</v>
      </c>
      <c r="C9" s="364"/>
      <c r="D9" s="367" t="s">
        <v>88</v>
      </c>
      <c r="E9" s="441"/>
      <c r="F9" s="369" t="s">
        <v>44</v>
      </c>
      <c r="G9" s="371" t="s">
        <v>45</v>
      </c>
      <c r="H9" s="373" t="s">
        <v>46</v>
      </c>
      <c r="I9" s="402"/>
      <c r="J9" s="369" t="s">
        <v>76</v>
      </c>
      <c r="K9" s="390" t="s">
        <v>71</v>
      </c>
      <c r="L9" s="392" t="s">
        <v>10</v>
      </c>
      <c r="M9" s="402"/>
      <c r="N9" s="403"/>
      <c r="O9" s="390"/>
      <c r="P9" s="390"/>
      <c r="Q9" s="390"/>
      <c r="R9" s="390"/>
      <c r="S9" s="390"/>
      <c r="T9" s="390"/>
      <c r="U9" s="390"/>
      <c r="V9" s="390"/>
      <c r="W9" s="390"/>
      <c r="X9" s="390"/>
      <c r="Y9" s="420"/>
      <c r="Z9" s="443"/>
      <c r="AA9" s="419"/>
      <c r="AB9" s="419"/>
      <c r="AC9" s="412"/>
      <c r="AD9" s="415"/>
      <c r="AE9" s="395"/>
      <c r="AF9" s="398"/>
      <c r="AG9" s="369" t="s">
        <v>47</v>
      </c>
      <c r="AH9" s="371" t="s">
        <v>48</v>
      </c>
      <c r="AI9" s="371" t="s">
        <v>49</v>
      </c>
      <c r="AJ9" s="373" t="s">
        <v>96</v>
      </c>
      <c r="AK9" s="402"/>
      <c r="AL9" s="369" t="s">
        <v>77</v>
      </c>
      <c r="AM9" s="390" t="s">
        <v>71</v>
      </c>
      <c r="AN9" s="392" t="s">
        <v>10</v>
      </c>
      <c r="AO9" s="402"/>
      <c r="AP9" s="403"/>
      <c r="AQ9" s="390"/>
      <c r="AR9" s="390"/>
      <c r="AS9" s="390"/>
      <c r="AT9" s="390"/>
      <c r="AU9" s="390"/>
      <c r="AV9" s="390"/>
      <c r="AW9" s="390"/>
      <c r="AX9" s="390"/>
      <c r="AY9" s="390"/>
      <c r="AZ9" s="390"/>
      <c r="BA9" s="420"/>
      <c r="BB9" s="443"/>
      <c r="BC9" s="419"/>
      <c r="BD9" s="419"/>
      <c r="BE9" s="412"/>
      <c r="BF9" s="441"/>
      <c r="BG9" s="468"/>
      <c r="BH9" s="462"/>
      <c r="BI9" s="465"/>
    </row>
    <row r="10" spans="1:61" ht="14.65" customHeight="1" thickBot="1">
      <c r="A10" s="362"/>
      <c r="B10" s="365"/>
      <c r="C10" s="366"/>
      <c r="D10" s="368"/>
      <c r="E10" s="442"/>
      <c r="F10" s="370"/>
      <c r="G10" s="372"/>
      <c r="H10" s="374"/>
      <c r="I10" s="193">
        <v>0</v>
      </c>
      <c r="J10" s="370"/>
      <c r="K10" s="391"/>
      <c r="L10" s="393"/>
      <c r="M10" s="182">
        <f>1-I10</f>
        <v>1</v>
      </c>
      <c r="N10" s="404"/>
      <c r="O10" s="391"/>
      <c r="P10" s="391"/>
      <c r="Q10" s="391"/>
      <c r="R10" s="391"/>
      <c r="S10" s="391"/>
      <c r="T10" s="391"/>
      <c r="U10" s="391"/>
      <c r="V10" s="391"/>
      <c r="W10" s="391"/>
      <c r="X10" s="391"/>
      <c r="Y10" s="421"/>
      <c r="Z10" s="444"/>
      <c r="AA10" s="192">
        <v>0.5</v>
      </c>
      <c r="AB10" s="182">
        <f>1-AA10</f>
        <v>0.5</v>
      </c>
      <c r="AC10" s="413"/>
      <c r="AD10" s="416"/>
      <c r="AE10" s="396"/>
      <c r="AF10" s="399"/>
      <c r="AG10" s="370"/>
      <c r="AH10" s="372"/>
      <c r="AI10" s="372"/>
      <c r="AJ10" s="374"/>
      <c r="AK10" s="193">
        <v>0</v>
      </c>
      <c r="AL10" s="370"/>
      <c r="AM10" s="391"/>
      <c r="AN10" s="393"/>
      <c r="AO10" s="182">
        <f>1-AK10</f>
        <v>1</v>
      </c>
      <c r="AP10" s="404"/>
      <c r="AQ10" s="391"/>
      <c r="AR10" s="391"/>
      <c r="AS10" s="391"/>
      <c r="AT10" s="391"/>
      <c r="AU10" s="391"/>
      <c r="AV10" s="391"/>
      <c r="AW10" s="391"/>
      <c r="AX10" s="391"/>
      <c r="AY10" s="391"/>
      <c r="AZ10" s="391"/>
      <c r="BA10" s="421"/>
      <c r="BB10" s="444"/>
      <c r="BC10" s="192">
        <v>0.5</v>
      </c>
      <c r="BD10" s="182">
        <f>1-BC10</f>
        <v>0.5</v>
      </c>
      <c r="BE10" s="413"/>
      <c r="BF10" s="442"/>
      <c r="BG10" s="469"/>
      <c r="BH10" s="463"/>
      <c r="BI10" s="466"/>
    </row>
    <row r="11" spans="1:61" s="3" customFormat="1" ht="14.65" customHeight="1">
      <c r="A11" s="93" t="str">
        <f>Kalender!B9</f>
        <v>Franz Muster</v>
      </c>
      <c r="B11" s="257" t="str">
        <f>IF(OR(No1S!B11="",No1S!B11="-"),"-",No1S!B11)</f>
        <v>III</v>
      </c>
      <c r="C11" s="258">
        <f>IF(OR(No1S!C11="",No1S!C11="-"),"-",No1S!C11)</f>
        <v>2</v>
      </c>
      <c r="D11" s="256" t="str">
        <f>IF(OR(No1S!D11="",No1S!D11="-"),"-",No1S!D11)</f>
        <v>G</v>
      </c>
      <c r="E11" s="272">
        <f>IF(OR(No1S!BC11="-",No1S!BC11=""),"-",No1S!BC11)</f>
        <v>3.375</v>
      </c>
      <c r="F11" s="137" t="str">
        <f>IF(OR(D11="",D11="-"),"-",IF(D11="G",Q3a!C2,Q3a!D2))</f>
        <v>-</v>
      </c>
      <c r="G11" s="138" t="str">
        <f>IF(OR(D11="",D11="-"),"-",IF(D11="G",Q3b!C2,Q3b!D2))</f>
        <v>-</v>
      </c>
      <c r="H11" s="139" t="str">
        <f>IF(OR(D11="",D11="-"),"-",IF(D11="G",Q3c!C2,Q3c!D2))</f>
        <v>-</v>
      </c>
      <c r="I11" s="94" t="str">
        <f>IF(SUM(F11:H11)=0,"-",AVERAGE(F11:H11))</f>
        <v>-</v>
      </c>
      <c r="J11" s="248" t="str">
        <f>IF(OR(D11="",D11="-"),"-",IF(D11="G",'3.SA'!C2,'3.SA'!D2))</f>
        <v>-</v>
      </c>
      <c r="K11" s="249"/>
      <c r="L11" s="255"/>
      <c r="M11" s="95" t="str">
        <f>IF(AND(J11="-",L11=""),"-",AVERAGE(J11,L11))</f>
        <v>-</v>
      </c>
      <c r="N11" s="186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8"/>
      <c r="Z11" s="126" t="str">
        <f>IF(AND(N11="",O11="",P11="",Q11="",R11="",S11="",T11="",U11="",V11="",W11="",X11="",Y11=""),"-",ROUND(AVERAGE(N11:Y11),1))</f>
        <v>-</v>
      </c>
      <c r="AA11" s="127" t="str">
        <f>IF(OR(Z11="-",Z11=""),"-",VLOOKUP(Z11,Mitarbeit_Matrix!$A$2:$B$22,2))</f>
        <v>-</v>
      </c>
      <c r="AB11" s="128" t="str">
        <f>IF(AND(I11="-",M11="-"),"-",IF(M11="-",I11,IF(I11="-",M11,(M11*$M$10+I11*$I$10))))</f>
        <v>-</v>
      </c>
      <c r="AC11" s="128" t="str">
        <f>IF(OR(AA11="-",AA11="",AB11="-",AB11=""),"-",(AA11*$AA$10+AB11*$AB$10))</f>
        <v>-</v>
      </c>
      <c r="AD11" s="128" t="str">
        <f>IF(OR(E11="",E11="-",AC11="",AC11="-"),"-",(E11+AC11)/2)</f>
        <v>-</v>
      </c>
      <c r="AE11" s="222"/>
      <c r="AF11" s="185"/>
      <c r="AG11" s="141" t="str">
        <f>IF(OR(D11="",D11="-"),"-",IF(D11="G",Q4a!C2,Q4a!D2))</f>
        <v>-</v>
      </c>
      <c r="AH11" s="138" t="str">
        <f>IF(OR(D11="",D11="-"),"-",IF(D11="G",Q4b!C2,Q4b!D2))</f>
        <v>-</v>
      </c>
      <c r="AI11" s="138" t="str">
        <f>IF(OR(D11="",D11="-"),"-",IF(D11="G",Q4c!C2,Q4c!D2))</f>
        <v>-</v>
      </c>
      <c r="AJ11" s="139" t="str">
        <f>IF(OR(D11="",D11="-"),"-",IF(D11="G",'Q4d '!C2,'Q4d '!D2))</f>
        <v>-</v>
      </c>
      <c r="AK11" s="94" t="str">
        <f>IF(SUM(AG11:AJ11)=0,"-",AVERAGE(AG11:AJ11))</f>
        <v>-</v>
      </c>
      <c r="AL11" s="248" t="str">
        <f>IF(OR(D11="",D11="-"),"-",IF(D11="G",'4.SA'!C2,'4.SA'!D2))</f>
        <v>-</v>
      </c>
      <c r="AM11" s="249"/>
      <c r="AN11" s="255"/>
      <c r="AO11" s="95" t="str">
        <f>IF(AND(AL11="-",AN11=""),"-",AVERAGE(AL11,AN11))</f>
        <v>-</v>
      </c>
      <c r="AP11" s="186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8"/>
      <c r="BB11" s="126" t="str">
        <f>IF(AND(AP11="",AQ11="",AR11="",AS11="",AT11="",AU11="",AV11="",AW11="",AX11="",AY11="",AZ11="",BA11=""),"-",ROUND(AVERAGE(AP11:BA11),1))</f>
        <v>-</v>
      </c>
      <c r="BC11" s="127" t="str">
        <f>IF(OR(BB11="-",BB11=""),"-",VLOOKUP(BB11,Mitarbeit_Matrix!$A$2:$B$22,2))</f>
        <v>-</v>
      </c>
      <c r="BD11" s="128" t="str">
        <f>IF(AND(AK11="-",AO11="-"),"-",IF(AO11="-",AK11,IF(AK11="-",AO11,(AO11*$AO$10+AK11*$AK$10))))</f>
        <v>-</v>
      </c>
      <c r="BE11" s="128" t="str">
        <f>IF(OR(BC11="-",BC11="",BD11="-",BD11=""),"-",(BC11*$BC$10+BD11*$BD$10))</f>
        <v>-</v>
      </c>
      <c r="BF11" s="320" t="str">
        <f>IF(AND(AC11="-",BE11="-"),"-",IF(BE11="-",AC11,IF(AC11="-",BE11,(AC11+BE11)/2)))</f>
        <v>-</v>
      </c>
      <c r="BG11" s="269" t="str">
        <f>D11</f>
        <v>G</v>
      </c>
      <c r="BH11" s="263" t="str">
        <f>IF(OR(E11="-",E11="",BF11="-",BF11=""),"-",(BF11*2+E11)/3)</f>
        <v>-</v>
      </c>
      <c r="BI11" s="264" t="str">
        <f>IF(OR(BH11="-",BH11=""),"-",ROUND(BH11,0))</f>
        <v>-</v>
      </c>
    </row>
    <row r="12" spans="1:61" ht="14.65" customHeight="1">
      <c r="A12" s="57" t="str">
        <f>Kalender!B10</f>
        <v>Resi  Stiegel</v>
      </c>
      <c r="B12" s="259" t="str">
        <f>IF(OR(No1S!B12="",No1S!B12="-"),"-",No1S!B12)</f>
        <v>II</v>
      </c>
      <c r="C12" s="260">
        <f>IF(OR(No1S!C12="",No1S!C12="-"),"-",No1S!C12)</f>
        <v>2</v>
      </c>
      <c r="D12" s="256" t="str">
        <f>IF(OR(No1S!D12="",No1S!D12="-"),"-",No1S!D12)</f>
        <v>V</v>
      </c>
      <c r="E12" s="273">
        <f>IF(OR(No1S!BC12="-",No1S!BC12=""),"-",No1S!BC12)</f>
        <v>3.2624999999999993</v>
      </c>
      <c r="F12" s="137" t="str">
        <f>IF(OR(D12="",D12="-"),"-",IF(D12="G",Q3a!C3,Q3a!D3))</f>
        <v>-</v>
      </c>
      <c r="G12" s="138" t="str">
        <f>IF(OR(D12="",D12="-"),"-",IF(D12="G",Q3b!C3,Q3b!D3))</f>
        <v>-</v>
      </c>
      <c r="H12" s="139" t="str">
        <f>IF(OR(D12="",D12="-"),"-",IF(D12="G",Q3c!C3,Q3c!D3))</f>
        <v>-</v>
      </c>
      <c r="I12" s="94" t="str">
        <f t="shared" ref="I12:I36" si="0">IF(SUM(F12:H12)=0,"-",AVERAGE(F12:H12))</f>
        <v>-</v>
      </c>
      <c r="J12" s="248" t="str">
        <f>IF(OR(D12="",D12="-"),"-",IF(D12="G",'3.SA'!C3,'3.SA'!D3))</f>
        <v>-</v>
      </c>
      <c r="K12" s="251"/>
      <c r="L12" s="246"/>
      <c r="M12" s="85" t="str">
        <f t="shared" ref="M12:M36" si="1">IF(AND(J12="-",L12=""),"-",AVERAGE(J12,L12))</f>
        <v>-</v>
      </c>
      <c r="N12" s="189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1"/>
      <c r="Z12" s="129" t="str">
        <f t="shared" ref="Z12:Z36" si="2">IF(AND(N12="",O12="",P12="",Q12="",R12="",S12="",T12="",U12="",V12="",W12="",X12="",Y12=""),"-",ROUND(AVERAGE(N12:Y12),1))</f>
        <v>-</v>
      </c>
      <c r="AA12" s="130" t="str">
        <f>IF(OR(Z12="-",Z12=""),"-",VLOOKUP(Z12,Mitarbeit_Matrix!$A$2:$B$22,2))</f>
        <v>-</v>
      </c>
      <c r="AB12" s="128" t="str">
        <f t="shared" ref="AB12:AB36" si="3">IF(AND(I12="-",M12="-"),"-",IF(M12="-",I12,IF(I12="-",M12,(M12*$M$10+I12*$I$10))))</f>
        <v>-</v>
      </c>
      <c r="AC12" s="128" t="str">
        <f t="shared" ref="AC12:AC36" si="4">IF(OR(AA12="-",AA12="",AB12="-",AB12=""),"-",(AA12*$AA$10+AB12*$AB$10))</f>
        <v>-</v>
      </c>
      <c r="AD12" s="128" t="str">
        <f t="shared" ref="AD12:AD36" si="5">IF(OR(E12="",E12="-",AC12="",AC12="-"),"-",(E12+AC12)/2)</f>
        <v>-</v>
      </c>
      <c r="AE12" s="223"/>
      <c r="AF12" s="185"/>
      <c r="AG12" s="141" t="str">
        <f>IF(OR(D12="",D12="-"),"-",IF(D12="G",Q4a!C3,Q4a!D3))</f>
        <v>-</v>
      </c>
      <c r="AH12" s="138" t="str">
        <f>IF(OR(D12="",D12="-"),"-",IF(D12="G",Q4b!C3,Q4b!D3))</f>
        <v>-</v>
      </c>
      <c r="AI12" s="138" t="str">
        <f>IF(OR(D12="",D12="-"),"-",IF(D12="G",Q4c!C3,Q4c!D3))</f>
        <v>-</v>
      </c>
      <c r="AJ12" s="139" t="str">
        <f>IF(OR(D12="",D12="-"),"-",IF(D12="G",'Q4d '!C3,'Q4d '!D3))</f>
        <v>-</v>
      </c>
      <c r="AK12" s="94" t="str">
        <f t="shared" ref="AK12:AK36" si="6">IF(SUM(AG12:AJ12)=0,"-",AVERAGE(AG12:AJ12))</f>
        <v>-</v>
      </c>
      <c r="AL12" s="248" t="str">
        <f>IF(OR(D12="",D12="-"),"-",IF(D12="G",'4.SA'!C3,'4.SA'!D3))</f>
        <v>-</v>
      </c>
      <c r="AM12" s="251"/>
      <c r="AN12" s="246"/>
      <c r="AO12" s="85" t="str">
        <f>IF(AND(AL12="-",AN12=""),"-",AVERAGE(AL12,AN12))</f>
        <v>-</v>
      </c>
      <c r="AP12" s="189"/>
      <c r="AQ12" s="190"/>
      <c r="AR12" s="190"/>
      <c r="AS12" s="190"/>
      <c r="AT12" s="190"/>
      <c r="AU12" s="190"/>
      <c r="AV12" s="190"/>
      <c r="AW12" s="190"/>
      <c r="AX12" s="190"/>
      <c r="AY12" s="190"/>
      <c r="AZ12" s="190"/>
      <c r="BA12" s="191"/>
      <c r="BB12" s="129" t="str">
        <f t="shared" ref="BB12:BB36" si="7">IF(AND(AP12="",AQ12="",AR12="",AS12="",AT12="",AU12="",AV12="",AW12="",AX12="",AY12="",AZ12="",BA12=""),"-",ROUND(AVERAGE(AP12:BA12),1))</f>
        <v>-</v>
      </c>
      <c r="BC12" s="130" t="str">
        <f>IF(OR(BB12="-",BB12=""),"-",VLOOKUP(BB12,Mitarbeit_Matrix!$A$2:$B$22,2))</f>
        <v>-</v>
      </c>
      <c r="BD12" s="131" t="str">
        <f>IF(AND(AK12="-",AO12="-"),"-",IF(AO12="-",AK12,IF(AK12="-",AO12,(AO12*1+AK12*0.5)/1.5)))</f>
        <v>-</v>
      </c>
      <c r="BE12" s="128" t="str">
        <f t="shared" ref="BE12:BE36" si="8">IF(OR(BC12="-",BC12="",BD12="-",BD12=""),"-",(BC12+BD12)/2)</f>
        <v>-</v>
      </c>
      <c r="BF12" s="320" t="str">
        <f t="shared" ref="BF12:BF36" si="9">IF(AND(AC12="-",BE12="-"),"-",IF(BE12="-",AC12,IF(AC12="-",BE12,(AC12+BE12)/2)))</f>
        <v>-</v>
      </c>
      <c r="BG12" s="270" t="str">
        <f t="shared" ref="BG12:BG36" si="10">D12</f>
        <v>V</v>
      </c>
      <c r="BH12" s="265" t="str">
        <f t="shared" ref="BH12:BH36" si="11">IF(OR(E12="-",E12="",BF12="-",BF12=""),"-",(BF12*2+E12)/3)</f>
        <v>-</v>
      </c>
      <c r="BI12" s="266" t="str">
        <f t="shared" ref="BI12:BI36" si="12">IF(OR(BH12="-",BH12=""),"-",ROUND(BH12,0))</f>
        <v>-</v>
      </c>
    </row>
    <row r="13" spans="1:61" ht="14.65" customHeight="1">
      <c r="A13" s="57" t="str">
        <f>Kalender!B11</f>
        <v>c</v>
      </c>
      <c r="B13" s="259" t="str">
        <f>IF(OR(No1S!B13="",No1S!B13="-"),"-",No1S!B13)</f>
        <v>-</v>
      </c>
      <c r="C13" s="260" t="str">
        <f>IF(OR(No1S!C13="",No1S!C13="-"),"-",No1S!C13)</f>
        <v>-</v>
      </c>
      <c r="D13" s="256" t="str">
        <f>IF(OR(No1S!D13="",No1S!D13="-"),"-",No1S!D13)</f>
        <v>-</v>
      </c>
      <c r="E13" s="273" t="str">
        <f>IF(OR(No1S!BC13="-",No1S!BC13=""),"-",No1S!BC13)</f>
        <v>-</v>
      </c>
      <c r="F13" s="137" t="str">
        <f>IF(OR(D13="",D13="-"),"-",IF(D13="G",Q3a!C4,Q3a!D4))</f>
        <v>-</v>
      </c>
      <c r="G13" s="138" t="str">
        <f>IF(OR(D13="",D13="-"),"-",IF(D13="G",Q3b!C4,Q3b!D4))</f>
        <v>-</v>
      </c>
      <c r="H13" s="139" t="str">
        <f>IF(OR(D13="",D13="-"),"-",IF(D13="G",Q3c!C4,Q3c!D4))</f>
        <v>-</v>
      </c>
      <c r="I13" s="94" t="str">
        <f t="shared" si="0"/>
        <v>-</v>
      </c>
      <c r="J13" s="248" t="str">
        <f>IF(OR(D13="",D13="-"),"-",IF(D13="G",'3.SA'!C4,'3.SA'!D4))</f>
        <v>-</v>
      </c>
      <c r="K13" s="251"/>
      <c r="L13" s="246"/>
      <c r="M13" s="85" t="str">
        <f t="shared" si="1"/>
        <v>-</v>
      </c>
      <c r="N13" s="189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1"/>
      <c r="Z13" s="129" t="str">
        <f t="shared" si="2"/>
        <v>-</v>
      </c>
      <c r="AA13" s="130" t="str">
        <f>IF(OR(Z13="-",Z13=""),"-",VLOOKUP(Z13,Mitarbeit_Matrix!$A$2:$B$22,2))</f>
        <v>-</v>
      </c>
      <c r="AB13" s="128" t="str">
        <f t="shared" si="3"/>
        <v>-</v>
      </c>
      <c r="AC13" s="128" t="str">
        <f>IF(OR(AA13="-",AA13="",AB13="-",AB13=""),"-",(AA13*$AA$10+AB13*$AB$10))</f>
        <v>-</v>
      </c>
      <c r="AD13" s="128" t="str">
        <f t="shared" si="5"/>
        <v>-</v>
      </c>
      <c r="AE13" s="223"/>
      <c r="AF13" s="185"/>
      <c r="AG13" s="141" t="str">
        <f>IF(OR(D13="",D13="-"),"-",IF(D13="G",Q4a!C4,Q4a!D4))</f>
        <v>-</v>
      </c>
      <c r="AH13" s="138" t="str">
        <f>IF(OR(D13="",D13="-"),"-",IF(D13="G",Q4b!C4,Q4b!D4))</f>
        <v>-</v>
      </c>
      <c r="AI13" s="138" t="str">
        <f>IF(OR(D13="",D13="-"),"-",IF(D13="G",Q4c!C4,Q4c!D4))</f>
        <v>-</v>
      </c>
      <c r="AJ13" s="139" t="str">
        <f>IF(OR(D13="",D13="-"),"-",IF(D13="G",'Q4d '!C4,'Q4d '!D4))</f>
        <v>-</v>
      </c>
      <c r="AK13" s="94" t="str">
        <f t="shared" si="6"/>
        <v>-</v>
      </c>
      <c r="AL13" s="248" t="str">
        <f>IF(OR(D13="",D13="-"),"-",IF(D13="G",'4.SA'!C4,'4.SA'!D4))</f>
        <v>-</v>
      </c>
      <c r="AM13" s="251"/>
      <c r="AN13" s="246"/>
      <c r="AO13" s="85" t="str">
        <f t="shared" ref="AO13:AO36" si="13">IF(AND(AL13="-",AN13=""),"-",AVERAGE(AL13,AN13))</f>
        <v>-</v>
      </c>
      <c r="AP13" s="189"/>
      <c r="AQ13" s="190"/>
      <c r="AR13" s="190"/>
      <c r="AS13" s="190"/>
      <c r="AT13" s="190"/>
      <c r="AU13" s="190"/>
      <c r="AV13" s="190"/>
      <c r="AW13" s="190"/>
      <c r="AX13" s="190"/>
      <c r="AY13" s="190"/>
      <c r="AZ13" s="190"/>
      <c r="BA13" s="191"/>
      <c r="BB13" s="129" t="str">
        <f t="shared" si="7"/>
        <v>-</v>
      </c>
      <c r="BC13" s="130" t="str">
        <f>IF(OR(BB13="-",BB13=""),"-",VLOOKUP(BB13,Mitarbeit_Matrix!$A$2:$B$22,2))</f>
        <v>-</v>
      </c>
      <c r="BD13" s="131" t="str">
        <f t="shared" ref="BD13:BD36" si="14">IF(AND(AK13="-",AO13="-"),"-",IF(AO13="-",AK13,IF(AK13="-",AO13,(AO13*1+AK13*0.5)/1.5)))</f>
        <v>-</v>
      </c>
      <c r="BE13" s="128" t="str">
        <f t="shared" si="8"/>
        <v>-</v>
      </c>
      <c r="BF13" s="320" t="str">
        <f t="shared" si="9"/>
        <v>-</v>
      </c>
      <c r="BG13" s="270" t="str">
        <f t="shared" si="10"/>
        <v>-</v>
      </c>
      <c r="BH13" s="265" t="str">
        <f t="shared" si="11"/>
        <v>-</v>
      </c>
      <c r="BI13" s="266" t="str">
        <f t="shared" si="12"/>
        <v>-</v>
      </c>
    </row>
    <row r="14" spans="1:61" ht="14.65" customHeight="1">
      <c r="A14" s="57" t="str">
        <f>Kalender!B12</f>
        <v>d</v>
      </c>
      <c r="B14" s="259" t="str">
        <f>IF(OR(No1S!B14="",No1S!B14="-"),"-",No1S!B14)</f>
        <v>-</v>
      </c>
      <c r="C14" s="260" t="str">
        <f>IF(OR(No1S!C14="",No1S!C14="-"),"-",No1S!C14)</f>
        <v>-</v>
      </c>
      <c r="D14" s="256" t="str">
        <f>IF(OR(No1S!D14="",No1S!D14="-"),"-",No1S!D14)</f>
        <v>-</v>
      </c>
      <c r="E14" s="273" t="str">
        <f>IF(OR(No1S!BC14="-",No1S!BC14=""),"-",No1S!BC14)</f>
        <v>-</v>
      </c>
      <c r="F14" s="137" t="str">
        <f>IF(OR(D14="",D14="-"),"-",IF(D14="G",Q3a!C5,Q3a!D5))</f>
        <v>-</v>
      </c>
      <c r="G14" s="138" t="str">
        <f>IF(OR(D14="",D14="-"),"-",IF(D14="G",Q3b!C5,Q3b!D5))</f>
        <v>-</v>
      </c>
      <c r="H14" s="139" t="str">
        <f>IF(OR(D14="",D14="-"),"-",IF(D14="G",Q3c!C5,Q3c!D5))</f>
        <v>-</v>
      </c>
      <c r="I14" s="94" t="str">
        <f t="shared" si="0"/>
        <v>-</v>
      </c>
      <c r="J14" s="248" t="str">
        <f>IF(OR(D14="",D14="-"),"-",IF(D14="G",'3.SA'!C5,'3.SA'!D5))</f>
        <v>-</v>
      </c>
      <c r="K14" s="251"/>
      <c r="L14" s="246"/>
      <c r="M14" s="85" t="str">
        <f t="shared" si="1"/>
        <v>-</v>
      </c>
      <c r="N14" s="189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1"/>
      <c r="Z14" s="129" t="str">
        <f t="shared" si="2"/>
        <v>-</v>
      </c>
      <c r="AA14" s="130" t="str">
        <f>IF(OR(Z14="-",Z14=""),"-",VLOOKUP(Z14,Mitarbeit_Matrix!$A$2:$B$22,2))</f>
        <v>-</v>
      </c>
      <c r="AB14" s="128" t="str">
        <f t="shared" si="3"/>
        <v>-</v>
      </c>
      <c r="AC14" s="128" t="str">
        <f t="shared" si="4"/>
        <v>-</v>
      </c>
      <c r="AD14" s="128" t="str">
        <f t="shared" si="5"/>
        <v>-</v>
      </c>
      <c r="AE14" s="223"/>
      <c r="AF14" s="185"/>
      <c r="AG14" s="141" t="str">
        <f>IF(OR(D14="",D14="-"),"-",IF(D14="G",Q4a!C5,Q4a!D5))</f>
        <v>-</v>
      </c>
      <c r="AH14" s="138" t="str">
        <f>IF(OR(D14="",D14="-"),"-",IF(D14="G",Q4b!C5,Q4b!D5))</f>
        <v>-</v>
      </c>
      <c r="AI14" s="138" t="str">
        <f>IF(OR(D14="",D14="-"),"-",IF(D14="G",Q4c!C5,Q4c!D5))</f>
        <v>-</v>
      </c>
      <c r="AJ14" s="139" t="str">
        <f>IF(OR(D14="",D14="-"),"-",IF(D14="G",'Q4d '!C5,'Q4d '!D5))</f>
        <v>-</v>
      </c>
      <c r="AK14" s="94" t="str">
        <f t="shared" si="6"/>
        <v>-</v>
      </c>
      <c r="AL14" s="248" t="str">
        <f>IF(OR(D14="",D14="-"),"-",IF(D14="G",'4.SA'!C5,'4.SA'!D5))</f>
        <v>-</v>
      </c>
      <c r="AM14" s="251"/>
      <c r="AN14" s="246"/>
      <c r="AO14" s="85" t="str">
        <f t="shared" si="13"/>
        <v>-</v>
      </c>
      <c r="AP14" s="189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1"/>
      <c r="BB14" s="129" t="str">
        <f t="shared" si="7"/>
        <v>-</v>
      </c>
      <c r="BC14" s="130" t="str">
        <f>IF(OR(BB14="-",BB14=""),"-",VLOOKUP(BB14,Mitarbeit_Matrix!$A$2:$B$22,2))</f>
        <v>-</v>
      </c>
      <c r="BD14" s="131" t="str">
        <f t="shared" si="14"/>
        <v>-</v>
      </c>
      <c r="BE14" s="128" t="str">
        <f t="shared" si="8"/>
        <v>-</v>
      </c>
      <c r="BF14" s="320" t="str">
        <f t="shared" si="9"/>
        <v>-</v>
      </c>
      <c r="BG14" s="270" t="str">
        <f t="shared" si="10"/>
        <v>-</v>
      </c>
      <c r="BH14" s="265" t="str">
        <f t="shared" si="11"/>
        <v>-</v>
      </c>
      <c r="BI14" s="266" t="str">
        <f t="shared" si="12"/>
        <v>-</v>
      </c>
    </row>
    <row r="15" spans="1:61" ht="14.65" customHeight="1">
      <c r="A15" s="57" t="str">
        <f>Kalender!B13</f>
        <v>e</v>
      </c>
      <c r="B15" s="259" t="str">
        <f>IF(OR(No1S!B15="",No1S!B15="-"),"-",No1S!B15)</f>
        <v>-</v>
      </c>
      <c r="C15" s="260" t="str">
        <f>IF(OR(No1S!C15="",No1S!C15="-"),"-",No1S!C15)</f>
        <v>-</v>
      </c>
      <c r="D15" s="256" t="str">
        <f>IF(OR(No1S!D15="",No1S!D15="-"),"-",No1S!D15)</f>
        <v>-</v>
      </c>
      <c r="E15" s="273" t="str">
        <f>IF(OR(No1S!BC15="-",No1S!BC15=""),"-",No1S!BC15)</f>
        <v>-</v>
      </c>
      <c r="F15" s="137" t="str">
        <f>IF(OR(D15="",D15="-"),"-",IF(D15="G",Q3a!C6,Q3a!D6))</f>
        <v>-</v>
      </c>
      <c r="G15" s="138" t="str">
        <f>IF(OR(D15="",D15="-"),"-",IF(D15="G",Q3b!C6,Q3b!D6))</f>
        <v>-</v>
      </c>
      <c r="H15" s="139" t="str">
        <f>IF(OR(D15="",D15="-"),"-",IF(D15="G",Q3c!C6,Q3c!D6))</f>
        <v>-</v>
      </c>
      <c r="I15" s="94" t="str">
        <f t="shared" si="0"/>
        <v>-</v>
      </c>
      <c r="J15" s="248" t="str">
        <f>IF(OR(D15="",D15="-"),"-",IF(D15="G",'3.SA'!C6,'3.SA'!D6))</f>
        <v>-</v>
      </c>
      <c r="K15" s="251"/>
      <c r="L15" s="246"/>
      <c r="M15" s="85" t="str">
        <f t="shared" si="1"/>
        <v>-</v>
      </c>
      <c r="N15" s="189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1"/>
      <c r="Z15" s="129" t="str">
        <f t="shared" si="2"/>
        <v>-</v>
      </c>
      <c r="AA15" s="130" t="str">
        <f>IF(OR(Z15="-",Z15=""),"-",VLOOKUP(Z15,Mitarbeit_Matrix!$A$2:$B$22,2))</f>
        <v>-</v>
      </c>
      <c r="AB15" s="128" t="str">
        <f t="shared" si="3"/>
        <v>-</v>
      </c>
      <c r="AC15" s="128" t="str">
        <f t="shared" si="4"/>
        <v>-</v>
      </c>
      <c r="AD15" s="128" t="str">
        <f t="shared" si="5"/>
        <v>-</v>
      </c>
      <c r="AE15" s="223"/>
      <c r="AF15" s="185"/>
      <c r="AG15" s="141" t="str">
        <f>IF(OR(D15="",D15="-"),"-",IF(D15="G",Q4a!C6,Q4a!D6))</f>
        <v>-</v>
      </c>
      <c r="AH15" s="138" t="str">
        <f>IF(OR(D15="",D15="-"),"-",IF(D15="G",Q4b!C6,Q4b!D6))</f>
        <v>-</v>
      </c>
      <c r="AI15" s="138" t="str">
        <f>IF(OR(D15="",D15="-"),"-",IF(D15="G",Q4c!C6,Q4c!D6))</f>
        <v>-</v>
      </c>
      <c r="AJ15" s="139" t="str">
        <f>IF(OR(D15="",D15="-"),"-",IF(D15="G",'Q4d '!C6,'Q4d '!D6))</f>
        <v>-</v>
      </c>
      <c r="AK15" s="94" t="str">
        <f t="shared" si="6"/>
        <v>-</v>
      </c>
      <c r="AL15" s="248" t="str">
        <f>IF(OR(D15="",D15="-"),"-",IF(D15="G",'4.SA'!C6,'4.SA'!D6))</f>
        <v>-</v>
      </c>
      <c r="AM15" s="251"/>
      <c r="AN15" s="246"/>
      <c r="AO15" s="85" t="str">
        <f t="shared" si="13"/>
        <v>-</v>
      </c>
      <c r="AP15" s="189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1"/>
      <c r="BB15" s="129" t="str">
        <f t="shared" si="7"/>
        <v>-</v>
      </c>
      <c r="BC15" s="130" t="str">
        <f>IF(OR(BB15="-",BB15=""),"-",VLOOKUP(BB15,Mitarbeit_Matrix!$A$2:$B$22,2))</f>
        <v>-</v>
      </c>
      <c r="BD15" s="131" t="str">
        <f t="shared" si="14"/>
        <v>-</v>
      </c>
      <c r="BE15" s="128" t="str">
        <f t="shared" si="8"/>
        <v>-</v>
      </c>
      <c r="BF15" s="320" t="str">
        <f t="shared" si="9"/>
        <v>-</v>
      </c>
      <c r="BG15" s="270" t="str">
        <f t="shared" si="10"/>
        <v>-</v>
      </c>
      <c r="BH15" s="265" t="str">
        <f t="shared" si="11"/>
        <v>-</v>
      </c>
      <c r="BI15" s="266" t="str">
        <f t="shared" si="12"/>
        <v>-</v>
      </c>
    </row>
    <row r="16" spans="1:61" ht="14.65" customHeight="1">
      <c r="A16" s="57" t="str">
        <f>Kalender!B14</f>
        <v>f</v>
      </c>
      <c r="B16" s="259" t="str">
        <f>IF(OR(No1S!B16="",No1S!B16="-"),"-",No1S!B16)</f>
        <v>-</v>
      </c>
      <c r="C16" s="260" t="str">
        <f>IF(OR(No1S!C16="",No1S!C16="-"),"-",No1S!C16)</f>
        <v>-</v>
      </c>
      <c r="D16" s="256" t="str">
        <f>IF(OR(No1S!D16="",No1S!D16="-"),"-",No1S!D16)</f>
        <v>-</v>
      </c>
      <c r="E16" s="273" t="str">
        <f>IF(OR(No1S!BC16="-",No1S!BC16=""),"-",No1S!BC16)</f>
        <v>-</v>
      </c>
      <c r="F16" s="137" t="str">
        <f>IF(OR(D16="",D16="-"),"-",IF(D16="G",Q3a!C7,Q3a!D7))</f>
        <v>-</v>
      </c>
      <c r="G16" s="138" t="str">
        <f>IF(OR(D16="",D16="-"),"-",IF(D16="G",Q3b!C7,Q3b!D7))</f>
        <v>-</v>
      </c>
      <c r="H16" s="139" t="str">
        <f>IF(OR(D16="",D16="-"),"-",IF(D16="G",Q3c!C7,Q3c!D7))</f>
        <v>-</v>
      </c>
      <c r="I16" s="94" t="str">
        <f t="shared" si="0"/>
        <v>-</v>
      </c>
      <c r="J16" s="248" t="str">
        <f>IF(OR(D16="",D16="-"),"-",IF(D16="G",'3.SA'!C7,'3.SA'!D7))</f>
        <v>-</v>
      </c>
      <c r="K16" s="251"/>
      <c r="L16" s="246"/>
      <c r="M16" s="85" t="str">
        <f t="shared" si="1"/>
        <v>-</v>
      </c>
      <c r="N16" s="189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1"/>
      <c r="Z16" s="129" t="str">
        <f t="shared" si="2"/>
        <v>-</v>
      </c>
      <c r="AA16" s="130" t="str">
        <f>IF(OR(Z16="-",Z16=""),"-",VLOOKUP(Z16,Mitarbeit_Matrix!$A$2:$B$22,2))</f>
        <v>-</v>
      </c>
      <c r="AB16" s="128" t="str">
        <f t="shared" si="3"/>
        <v>-</v>
      </c>
      <c r="AC16" s="128" t="str">
        <f t="shared" si="4"/>
        <v>-</v>
      </c>
      <c r="AD16" s="128" t="str">
        <f t="shared" si="5"/>
        <v>-</v>
      </c>
      <c r="AE16" s="223"/>
      <c r="AF16" s="185"/>
      <c r="AG16" s="141" t="str">
        <f>IF(OR(D16="",D16="-"),"-",IF(D16="G",Q4a!C7,Q4a!D7))</f>
        <v>-</v>
      </c>
      <c r="AH16" s="138" t="str">
        <f>IF(OR(D16="",D16="-"),"-",IF(D16="G",Q4b!C7,Q4b!D7))</f>
        <v>-</v>
      </c>
      <c r="AI16" s="138" t="str">
        <f>IF(OR(D16="",D16="-"),"-",IF(D16="G",Q4c!C7,Q4c!D7))</f>
        <v>-</v>
      </c>
      <c r="AJ16" s="139" t="str">
        <f>IF(OR(D16="",D16="-"),"-",IF(D16="G",'Q4d '!C7,'Q4d '!D7))</f>
        <v>-</v>
      </c>
      <c r="AK16" s="94" t="str">
        <f t="shared" si="6"/>
        <v>-</v>
      </c>
      <c r="AL16" s="248" t="str">
        <f>IF(OR(D16="",D16="-"),"-",IF(D16="G",'4.SA'!C7,'4.SA'!D7))</f>
        <v>-</v>
      </c>
      <c r="AM16" s="251"/>
      <c r="AN16" s="246"/>
      <c r="AO16" s="85" t="str">
        <f t="shared" si="13"/>
        <v>-</v>
      </c>
      <c r="AP16" s="189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1"/>
      <c r="BB16" s="129" t="str">
        <f t="shared" si="7"/>
        <v>-</v>
      </c>
      <c r="BC16" s="130" t="str">
        <f>IF(OR(BB16="-",BB16=""),"-",VLOOKUP(BB16,Mitarbeit_Matrix!$A$2:$B$22,2))</f>
        <v>-</v>
      </c>
      <c r="BD16" s="131" t="str">
        <f t="shared" si="14"/>
        <v>-</v>
      </c>
      <c r="BE16" s="128" t="str">
        <f t="shared" si="8"/>
        <v>-</v>
      </c>
      <c r="BF16" s="320" t="str">
        <f t="shared" si="9"/>
        <v>-</v>
      </c>
      <c r="BG16" s="270" t="str">
        <f t="shared" si="10"/>
        <v>-</v>
      </c>
      <c r="BH16" s="265" t="str">
        <f t="shared" si="11"/>
        <v>-</v>
      </c>
      <c r="BI16" s="266" t="str">
        <f t="shared" si="12"/>
        <v>-</v>
      </c>
    </row>
    <row r="17" spans="1:61" ht="14.65" customHeight="1">
      <c r="A17" s="57" t="str">
        <f>Kalender!B15</f>
        <v>g</v>
      </c>
      <c r="B17" s="259" t="str">
        <f>IF(OR(No1S!B17="",No1S!B17="-"),"-",No1S!B17)</f>
        <v>-</v>
      </c>
      <c r="C17" s="260" t="str">
        <f>IF(OR(No1S!C17="",No1S!C17="-"),"-",No1S!C17)</f>
        <v>-</v>
      </c>
      <c r="D17" s="256" t="str">
        <f>IF(OR(No1S!D17="",No1S!D17="-"),"-",No1S!D17)</f>
        <v>-</v>
      </c>
      <c r="E17" s="273" t="str">
        <f>IF(OR(No1S!BC17="-",No1S!BC17=""),"-",No1S!BC17)</f>
        <v>-</v>
      </c>
      <c r="F17" s="137" t="str">
        <f>IF(OR(D17="",D17="-"),"-",IF(D17="G",Q3a!C8,Q3a!D8))</f>
        <v>-</v>
      </c>
      <c r="G17" s="138" t="str">
        <f>IF(OR(D17="",D17="-"),"-",IF(D17="G",Q3b!C8,Q3b!D8))</f>
        <v>-</v>
      </c>
      <c r="H17" s="139" t="str">
        <f>IF(OR(D17="",D17="-"),"-",IF(D17="G",Q3c!C8,Q3c!D8))</f>
        <v>-</v>
      </c>
      <c r="I17" s="94" t="str">
        <f t="shared" si="0"/>
        <v>-</v>
      </c>
      <c r="J17" s="248" t="str">
        <f>IF(OR(D17="",D17="-"),"-",IF(D17="G",'3.SA'!C8,'3.SA'!D8))</f>
        <v>-</v>
      </c>
      <c r="K17" s="251"/>
      <c r="L17" s="246"/>
      <c r="M17" s="85" t="str">
        <f t="shared" si="1"/>
        <v>-</v>
      </c>
      <c r="N17" s="189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1"/>
      <c r="Z17" s="129" t="str">
        <f t="shared" si="2"/>
        <v>-</v>
      </c>
      <c r="AA17" s="130" t="str">
        <f>IF(OR(Z17="-",Z17=""),"-",VLOOKUP(Z17,Mitarbeit_Matrix!$A$2:$B$22,2))</f>
        <v>-</v>
      </c>
      <c r="AB17" s="128" t="str">
        <f t="shared" si="3"/>
        <v>-</v>
      </c>
      <c r="AC17" s="128" t="str">
        <f t="shared" si="4"/>
        <v>-</v>
      </c>
      <c r="AD17" s="128" t="str">
        <f t="shared" si="5"/>
        <v>-</v>
      </c>
      <c r="AE17" s="223"/>
      <c r="AF17" s="185"/>
      <c r="AG17" s="141" t="str">
        <f>IF(OR(D17="",D17="-"),"-",IF(D17="G",Q4a!C8,Q4a!D8))</f>
        <v>-</v>
      </c>
      <c r="AH17" s="138" t="str">
        <f>IF(OR(D17="",D17="-"),"-",IF(D17="G",Q4b!C8,Q4b!D8))</f>
        <v>-</v>
      </c>
      <c r="AI17" s="138" t="str">
        <f>IF(OR(D17="",D17="-"),"-",IF(D17="G",Q4c!C8,Q4c!D8))</f>
        <v>-</v>
      </c>
      <c r="AJ17" s="139" t="str">
        <f>IF(OR(D17="",D17="-"),"-",IF(D17="G",'Q4d '!C8,'Q4d '!D8))</f>
        <v>-</v>
      </c>
      <c r="AK17" s="94" t="str">
        <f t="shared" si="6"/>
        <v>-</v>
      </c>
      <c r="AL17" s="248" t="str">
        <f>IF(OR(D17="",D17="-"),"-",IF(D17="G",'4.SA'!C8,'4.SA'!D8))</f>
        <v>-</v>
      </c>
      <c r="AM17" s="251"/>
      <c r="AN17" s="246"/>
      <c r="AO17" s="85" t="str">
        <f t="shared" si="13"/>
        <v>-</v>
      </c>
      <c r="AP17" s="189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1"/>
      <c r="BB17" s="129" t="str">
        <f t="shared" si="7"/>
        <v>-</v>
      </c>
      <c r="BC17" s="130" t="str">
        <f>IF(OR(BB17="-",BB17=""),"-",VLOOKUP(BB17,Mitarbeit_Matrix!$A$2:$B$22,2))</f>
        <v>-</v>
      </c>
      <c r="BD17" s="131" t="str">
        <f t="shared" si="14"/>
        <v>-</v>
      </c>
      <c r="BE17" s="128" t="str">
        <f t="shared" si="8"/>
        <v>-</v>
      </c>
      <c r="BF17" s="320" t="str">
        <f t="shared" si="9"/>
        <v>-</v>
      </c>
      <c r="BG17" s="270" t="str">
        <f t="shared" si="10"/>
        <v>-</v>
      </c>
      <c r="BH17" s="265" t="str">
        <f t="shared" si="11"/>
        <v>-</v>
      </c>
      <c r="BI17" s="266" t="str">
        <f t="shared" si="12"/>
        <v>-</v>
      </c>
    </row>
    <row r="18" spans="1:61" ht="14.65" customHeight="1">
      <c r="A18" s="57" t="str">
        <f>Kalender!B16</f>
        <v>i</v>
      </c>
      <c r="B18" s="259" t="str">
        <f>IF(OR(No1S!B18="",No1S!B18="-"),"-",No1S!B18)</f>
        <v>-</v>
      </c>
      <c r="C18" s="260" t="str">
        <f>IF(OR(No1S!C18="",No1S!C18="-"),"-",No1S!C18)</f>
        <v>-</v>
      </c>
      <c r="D18" s="256" t="str">
        <f>IF(OR(No1S!D18="",No1S!D18="-"),"-",No1S!D18)</f>
        <v>-</v>
      </c>
      <c r="E18" s="273" t="str">
        <f>IF(OR(No1S!BC18="-",No1S!BC18=""),"-",No1S!BC18)</f>
        <v>-</v>
      </c>
      <c r="F18" s="137" t="str">
        <f>IF(OR(D18="",D18="-"),"-",IF(D18="G",Q3a!C9,Q3a!D9))</f>
        <v>-</v>
      </c>
      <c r="G18" s="138" t="str">
        <f>IF(OR(D18="",D18="-"),"-",IF(D18="G",Q3b!C9,Q3b!D9))</f>
        <v>-</v>
      </c>
      <c r="H18" s="139" t="str">
        <f>IF(OR(D18="",D18="-"),"-",IF(D18="G",Q3c!C9,Q3c!D9))</f>
        <v>-</v>
      </c>
      <c r="I18" s="94" t="str">
        <f t="shared" si="0"/>
        <v>-</v>
      </c>
      <c r="J18" s="248" t="str">
        <f>IF(OR(D18="",D18="-"),"-",IF(D18="G",'3.SA'!C9,'3.SA'!D9))</f>
        <v>-</v>
      </c>
      <c r="K18" s="251"/>
      <c r="L18" s="246"/>
      <c r="M18" s="85" t="str">
        <f t="shared" si="1"/>
        <v>-</v>
      </c>
      <c r="N18" s="189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1"/>
      <c r="Z18" s="129" t="str">
        <f t="shared" si="2"/>
        <v>-</v>
      </c>
      <c r="AA18" s="130" t="str">
        <f>IF(OR(Z18="-",Z18=""),"-",VLOOKUP(Z18,Mitarbeit_Matrix!$A$2:$B$22,2))</f>
        <v>-</v>
      </c>
      <c r="AB18" s="128" t="str">
        <f t="shared" si="3"/>
        <v>-</v>
      </c>
      <c r="AC18" s="128" t="str">
        <f t="shared" si="4"/>
        <v>-</v>
      </c>
      <c r="AD18" s="128" t="str">
        <f t="shared" si="5"/>
        <v>-</v>
      </c>
      <c r="AE18" s="223"/>
      <c r="AF18" s="185"/>
      <c r="AG18" s="141" t="str">
        <f>IF(OR(D18="",D18="-"),"-",IF(D18="G",Q4a!C9,Q4a!D9))</f>
        <v>-</v>
      </c>
      <c r="AH18" s="138" t="str">
        <f>IF(OR(D18="",D18="-"),"-",IF(D18="G",Q4b!C9,Q4b!D9))</f>
        <v>-</v>
      </c>
      <c r="AI18" s="138" t="str">
        <f>IF(OR(D18="",D18="-"),"-",IF(D18="G",Q4c!C9,Q4c!D9))</f>
        <v>-</v>
      </c>
      <c r="AJ18" s="139" t="str">
        <f>IF(OR(D18="",D18="-"),"-",IF(D18="G",'Q4d '!C9,'Q4d '!D9))</f>
        <v>-</v>
      </c>
      <c r="AK18" s="94" t="str">
        <f t="shared" si="6"/>
        <v>-</v>
      </c>
      <c r="AL18" s="248" t="str">
        <f>IF(OR(D18="",D18="-"),"-",IF(D18="G",'4.SA'!C9,'4.SA'!D9))</f>
        <v>-</v>
      </c>
      <c r="AM18" s="251"/>
      <c r="AN18" s="246"/>
      <c r="AO18" s="85" t="str">
        <f t="shared" si="13"/>
        <v>-</v>
      </c>
      <c r="AP18" s="189"/>
      <c r="AQ18" s="190"/>
      <c r="AR18" s="190"/>
      <c r="AS18" s="190"/>
      <c r="AT18" s="190"/>
      <c r="AU18" s="190"/>
      <c r="AV18" s="190"/>
      <c r="AW18" s="190"/>
      <c r="AX18" s="190"/>
      <c r="AY18" s="190"/>
      <c r="AZ18" s="190"/>
      <c r="BA18" s="191"/>
      <c r="BB18" s="129" t="str">
        <f t="shared" si="7"/>
        <v>-</v>
      </c>
      <c r="BC18" s="130" t="str">
        <f>IF(OR(BB18="-",BB18=""),"-",VLOOKUP(BB18,Mitarbeit_Matrix!$A$2:$B$22,2))</f>
        <v>-</v>
      </c>
      <c r="BD18" s="131" t="str">
        <f t="shared" si="14"/>
        <v>-</v>
      </c>
      <c r="BE18" s="128" t="str">
        <f t="shared" si="8"/>
        <v>-</v>
      </c>
      <c r="BF18" s="320" t="str">
        <f t="shared" si="9"/>
        <v>-</v>
      </c>
      <c r="BG18" s="270" t="str">
        <f t="shared" si="10"/>
        <v>-</v>
      </c>
      <c r="BH18" s="265" t="str">
        <f t="shared" si="11"/>
        <v>-</v>
      </c>
      <c r="BI18" s="266" t="str">
        <f t="shared" si="12"/>
        <v>-</v>
      </c>
    </row>
    <row r="19" spans="1:61" ht="14.65" customHeight="1">
      <c r="A19" s="57" t="str">
        <f>Kalender!B17</f>
        <v>j</v>
      </c>
      <c r="B19" s="259" t="str">
        <f>IF(OR(No1S!B19="",No1S!B19="-"),"-",No1S!B19)</f>
        <v>-</v>
      </c>
      <c r="C19" s="260" t="str">
        <f>IF(OR(No1S!C19="",No1S!C19="-"),"-",No1S!C19)</f>
        <v>-</v>
      </c>
      <c r="D19" s="256" t="str">
        <f>IF(OR(No1S!D19="",No1S!D19="-"),"-",No1S!D19)</f>
        <v>-</v>
      </c>
      <c r="E19" s="273" t="str">
        <f>IF(OR(No1S!BC19="-",No1S!BC19=""),"-",No1S!BC19)</f>
        <v>-</v>
      </c>
      <c r="F19" s="137" t="str">
        <f>IF(OR(D19="",D19="-"),"-",IF(D19="G",Q3a!C10,Q3a!D10))</f>
        <v>-</v>
      </c>
      <c r="G19" s="138" t="str">
        <f>IF(OR(D19="",D19="-"),"-",IF(D19="G",Q3b!C10,Q3b!D10))</f>
        <v>-</v>
      </c>
      <c r="H19" s="139" t="str">
        <f>IF(OR(D19="",D19="-"),"-",IF(D19="G",Q3c!C10,Q3c!D10))</f>
        <v>-</v>
      </c>
      <c r="I19" s="94" t="str">
        <f t="shared" si="0"/>
        <v>-</v>
      </c>
      <c r="J19" s="248" t="str">
        <f>IF(OR(D19="",D19="-"),"-",IF(D19="G",'3.SA'!C10,'3.SA'!D10))</f>
        <v>-</v>
      </c>
      <c r="K19" s="251"/>
      <c r="L19" s="246"/>
      <c r="M19" s="85" t="str">
        <f t="shared" si="1"/>
        <v>-</v>
      </c>
      <c r="N19" s="189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1"/>
      <c r="Z19" s="129" t="str">
        <f t="shared" si="2"/>
        <v>-</v>
      </c>
      <c r="AA19" s="130" t="str">
        <f>IF(OR(Z19="-",Z19=""),"-",VLOOKUP(Z19,Mitarbeit_Matrix!$A$2:$B$22,2))</f>
        <v>-</v>
      </c>
      <c r="AB19" s="128" t="str">
        <f t="shared" si="3"/>
        <v>-</v>
      </c>
      <c r="AC19" s="128" t="str">
        <f t="shared" si="4"/>
        <v>-</v>
      </c>
      <c r="AD19" s="128" t="str">
        <f t="shared" si="5"/>
        <v>-</v>
      </c>
      <c r="AE19" s="223"/>
      <c r="AF19" s="185"/>
      <c r="AG19" s="141" t="str">
        <f>IF(OR(D19="",D19="-"),"-",IF(D19="G",Q4a!C10,Q4a!D10))</f>
        <v>-</v>
      </c>
      <c r="AH19" s="138" t="str">
        <f>IF(OR(D19="",D19="-"),"-",IF(D19="G",Q4b!C10,Q4b!D10))</f>
        <v>-</v>
      </c>
      <c r="AI19" s="138" t="str">
        <f>IF(OR(D19="",D19="-"),"-",IF(D19="G",Q4c!C10,Q4c!D10))</f>
        <v>-</v>
      </c>
      <c r="AJ19" s="139" t="str">
        <f>IF(OR(D19="",D19="-"),"-",IF(D19="G",'Q4d '!C10,'Q4d '!D10))</f>
        <v>-</v>
      </c>
      <c r="AK19" s="94" t="str">
        <f t="shared" si="6"/>
        <v>-</v>
      </c>
      <c r="AL19" s="248" t="str">
        <f>IF(OR(D19="",D19="-"),"-",IF(D19="G",'4.SA'!C10,'4.SA'!D10))</f>
        <v>-</v>
      </c>
      <c r="AM19" s="251"/>
      <c r="AN19" s="246"/>
      <c r="AO19" s="85" t="str">
        <f t="shared" si="13"/>
        <v>-</v>
      </c>
      <c r="AP19" s="189"/>
      <c r="AQ19" s="190"/>
      <c r="AR19" s="190"/>
      <c r="AS19" s="190"/>
      <c r="AT19" s="190"/>
      <c r="AU19" s="190"/>
      <c r="AV19" s="190"/>
      <c r="AW19" s="190"/>
      <c r="AX19" s="190"/>
      <c r="AY19" s="190"/>
      <c r="AZ19" s="190"/>
      <c r="BA19" s="191"/>
      <c r="BB19" s="129" t="str">
        <f t="shared" si="7"/>
        <v>-</v>
      </c>
      <c r="BC19" s="130" t="str">
        <f>IF(OR(BB19="-",BB19=""),"-",VLOOKUP(BB19,Mitarbeit_Matrix!$A$2:$B$22,2))</f>
        <v>-</v>
      </c>
      <c r="BD19" s="131" t="str">
        <f t="shared" si="14"/>
        <v>-</v>
      </c>
      <c r="BE19" s="128" t="str">
        <f t="shared" si="8"/>
        <v>-</v>
      </c>
      <c r="BF19" s="320" t="str">
        <f t="shared" si="9"/>
        <v>-</v>
      </c>
      <c r="BG19" s="270" t="str">
        <f t="shared" si="10"/>
        <v>-</v>
      </c>
      <c r="BH19" s="265" t="str">
        <f t="shared" si="11"/>
        <v>-</v>
      </c>
      <c r="BI19" s="266" t="str">
        <f t="shared" si="12"/>
        <v>-</v>
      </c>
    </row>
    <row r="20" spans="1:61" ht="14.65" customHeight="1">
      <c r="A20" s="57" t="str">
        <f>Kalender!B18</f>
        <v>k</v>
      </c>
      <c r="B20" s="259" t="str">
        <f>IF(OR(No1S!B20="",No1S!B20="-"),"-",No1S!B20)</f>
        <v>-</v>
      </c>
      <c r="C20" s="260" t="str">
        <f>IF(OR(No1S!C20="",No1S!C20="-"),"-",No1S!C20)</f>
        <v>-</v>
      </c>
      <c r="D20" s="256" t="str">
        <f>IF(OR(No1S!D20="",No1S!D20="-"),"-",No1S!D20)</f>
        <v>-</v>
      </c>
      <c r="E20" s="273" t="str">
        <f>IF(OR(No1S!BC20="-",No1S!BC20=""),"-",No1S!BC20)</f>
        <v>-</v>
      </c>
      <c r="F20" s="137" t="str">
        <f>IF(OR(D20="",D20="-"),"-",IF(D20="G",Q3a!C11,Q3a!D11))</f>
        <v>-</v>
      </c>
      <c r="G20" s="138" t="str">
        <f>IF(OR(D20="",D20="-"),"-",IF(D20="G",Q3b!C11,Q3b!D11))</f>
        <v>-</v>
      </c>
      <c r="H20" s="139" t="str">
        <f>IF(OR(D20="",D20="-"),"-",IF(D20="G",Q3c!C11,Q3c!D11))</f>
        <v>-</v>
      </c>
      <c r="I20" s="94" t="str">
        <f t="shared" si="0"/>
        <v>-</v>
      </c>
      <c r="J20" s="248" t="str">
        <f>IF(OR(D20="",D20="-"),"-",IF(D20="G",'3.SA'!C11,'3.SA'!D11))</f>
        <v>-</v>
      </c>
      <c r="K20" s="251"/>
      <c r="L20" s="246"/>
      <c r="M20" s="85" t="str">
        <f t="shared" si="1"/>
        <v>-</v>
      </c>
      <c r="N20" s="189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1"/>
      <c r="Z20" s="129" t="str">
        <f t="shared" si="2"/>
        <v>-</v>
      </c>
      <c r="AA20" s="130" t="str">
        <f>IF(OR(Z20="-",Z20=""),"-",VLOOKUP(Z20,Mitarbeit_Matrix!$A$2:$B$22,2))</f>
        <v>-</v>
      </c>
      <c r="AB20" s="128" t="str">
        <f t="shared" si="3"/>
        <v>-</v>
      </c>
      <c r="AC20" s="128" t="str">
        <f t="shared" si="4"/>
        <v>-</v>
      </c>
      <c r="AD20" s="128" t="str">
        <f t="shared" si="5"/>
        <v>-</v>
      </c>
      <c r="AE20" s="223"/>
      <c r="AF20" s="185"/>
      <c r="AG20" s="141" t="str">
        <f>IF(OR(D20="",D20="-"),"-",IF(D20="G",Q4a!C11,Q4a!D11))</f>
        <v>-</v>
      </c>
      <c r="AH20" s="138" t="str">
        <f>IF(OR(D20="",D20="-"),"-",IF(D20="G",Q4b!C11,Q4b!D11))</f>
        <v>-</v>
      </c>
      <c r="AI20" s="138" t="str">
        <f>IF(OR(D20="",D20="-"),"-",IF(D20="G",Q4c!C11,Q4c!D11))</f>
        <v>-</v>
      </c>
      <c r="AJ20" s="139" t="str">
        <f>IF(OR(D20="",D20="-"),"-",IF(D20="G",'Q4d '!C11,'Q4d '!D11))</f>
        <v>-</v>
      </c>
      <c r="AK20" s="94" t="str">
        <f t="shared" si="6"/>
        <v>-</v>
      </c>
      <c r="AL20" s="248" t="str">
        <f>IF(OR(D20="",D20="-"),"-",IF(D20="G",'4.SA'!C11,'4.SA'!D11))</f>
        <v>-</v>
      </c>
      <c r="AM20" s="251"/>
      <c r="AN20" s="246"/>
      <c r="AO20" s="85" t="str">
        <f t="shared" si="13"/>
        <v>-</v>
      </c>
      <c r="AP20" s="189"/>
      <c r="AQ20" s="190"/>
      <c r="AR20" s="190"/>
      <c r="AS20" s="190"/>
      <c r="AT20" s="190"/>
      <c r="AU20" s="190"/>
      <c r="AV20" s="190"/>
      <c r="AW20" s="190"/>
      <c r="AX20" s="190"/>
      <c r="AY20" s="190"/>
      <c r="AZ20" s="190"/>
      <c r="BA20" s="191"/>
      <c r="BB20" s="129" t="str">
        <f t="shared" si="7"/>
        <v>-</v>
      </c>
      <c r="BC20" s="130" t="str">
        <f>IF(OR(BB20="-",BB20=""),"-",VLOOKUP(BB20,Mitarbeit_Matrix!$A$2:$B$22,2))</f>
        <v>-</v>
      </c>
      <c r="BD20" s="131" t="str">
        <f t="shared" si="14"/>
        <v>-</v>
      </c>
      <c r="BE20" s="128" t="str">
        <f t="shared" si="8"/>
        <v>-</v>
      </c>
      <c r="BF20" s="320" t="str">
        <f t="shared" si="9"/>
        <v>-</v>
      </c>
      <c r="BG20" s="270" t="str">
        <f t="shared" si="10"/>
        <v>-</v>
      </c>
      <c r="BH20" s="265" t="str">
        <f t="shared" si="11"/>
        <v>-</v>
      </c>
      <c r="BI20" s="266" t="str">
        <f t="shared" si="12"/>
        <v>-</v>
      </c>
    </row>
    <row r="21" spans="1:61" ht="14.65" customHeight="1">
      <c r="A21" s="57" t="str">
        <f>Kalender!B19</f>
        <v>l</v>
      </c>
      <c r="B21" s="259" t="str">
        <f>IF(OR(No1S!B21="",No1S!B21="-"),"-",No1S!B21)</f>
        <v>-</v>
      </c>
      <c r="C21" s="260" t="str">
        <f>IF(OR(No1S!C21="",No1S!C21="-"),"-",No1S!C21)</f>
        <v>-</v>
      </c>
      <c r="D21" s="256" t="str">
        <f>IF(OR(No1S!D21="",No1S!D21="-"),"-",No1S!D21)</f>
        <v>-</v>
      </c>
      <c r="E21" s="273" t="str">
        <f>IF(OR(No1S!BC21="-",No1S!BC21=""),"-",No1S!BC21)</f>
        <v>-</v>
      </c>
      <c r="F21" s="137" t="str">
        <f>IF(OR(D21="",D21="-"),"-",IF(D21="G",Q3a!C12,Q3a!D12))</f>
        <v>-</v>
      </c>
      <c r="G21" s="138" t="str">
        <f>IF(OR(D21="",D21="-"),"-",IF(D21="G",Q3b!C12,Q3b!D12))</f>
        <v>-</v>
      </c>
      <c r="H21" s="139" t="str">
        <f>IF(OR(D21="",D21="-"),"-",IF(D21="G",Q3c!C12,Q3c!D12))</f>
        <v>-</v>
      </c>
      <c r="I21" s="94" t="str">
        <f t="shared" si="0"/>
        <v>-</v>
      </c>
      <c r="J21" s="248" t="str">
        <f>IF(OR(D21="",D21="-"),"-",IF(D21="G",'3.SA'!C12,'3.SA'!D12))</f>
        <v>-</v>
      </c>
      <c r="K21" s="251"/>
      <c r="L21" s="246"/>
      <c r="M21" s="85" t="str">
        <f t="shared" si="1"/>
        <v>-</v>
      </c>
      <c r="N21" s="189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1"/>
      <c r="Z21" s="129" t="str">
        <f t="shared" si="2"/>
        <v>-</v>
      </c>
      <c r="AA21" s="130" t="str">
        <f>IF(OR(Z21="-",Z21=""),"-",VLOOKUP(Z21,Mitarbeit_Matrix!$A$2:$B$22,2))</f>
        <v>-</v>
      </c>
      <c r="AB21" s="128" t="str">
        <f t="shared" si="3"/>
        <v>-</v>
      </c>
      <c r="AC21" s="128" t="str">
        <f t="shared" si="4"/>
        <v>-</v>
      </c>
      <c r="AD21" s="128" t="str">
        <f t="shared" si="5"/>
        <v>-</v>
      </c>
      <c r="AE21" s="223"/>
      <c r="AF21" s="185"/>
      <c r="AG21" s="141" t="str">
        <f>IF(OR(D21="",D21="-"),"-",IF(D21="G",Q4a!C12,Q4a!D12))</f>
        <v>-</v>
      </c>
      <c r="AH21" s="138" t="str">
        <f>IF(OR(D21="",D21="-"),"-",IF(D21="G",Q4b!C12,Q4b!D12))</f>
        <v>-</v>
      </c>
      <c r="AI21" s="138" t="str">
        <f>IF(OR(D21="",D21="-"),"-",IF(D21="G",Q4c!C12,Q4c!D12))</f>
        <v>-</v>
      </c>
      <c r="AJ21" s="139" t="str">
        <f>IF(OR(D21="",D21="-"),"-",IF(D21="G",'Q4d '!C12,'Q4d '!D12))</f>
        <v>-</v>
      </c>
      <c r="AK21" s="94" t="str">
        <f t="shared" si="6"/>
        <v>-</v>
      </c>
      <c r="AL21" s="248" t="str">
        <f>IF(OR(D21="",D21="-"),"-",IF(D21="G",'4.SA'!C12,'4.SA'!D12))</f>
        <v>-</v>
      </c>
      <c r="AM21" s="251"/>
      <c r="AN21" s="246"/>
      <c r="AO21" s="85" t="str">
        <f t="shared" si="13"/>
        <v>-</v>
      </c>
      <c r="AP21" s="189"/>
      <c r="AQ21" s="190"/>
      <c r="AR21" s="190"/>
      <c r="AS21" s="190"/>
      <c r="AT21" s="190"/>
      <c r="AU21" s="190"/>
      <c r="AV21" s="190"/>
      <c r="AW21" s="190"/>
      <c r="AX21" s="190"/>
      <c r="AY21" s="190"/>
      <c r="AZ21" s="190"/>
      <c r="BA21" s="191"/>
      <c r="BB21" s="129" t="str">
        <f t="shared" si="7"/>
        <v>-</v>
      </c>
      <c r="BC21" s="130" t="str">
        <f>IF(OR(BB21="-",BB21=""),"-",VLOOKUP(BB21,Mitarbeit_Matrix!$A$2:$B$22,2))</f>
        <v>-</v>
      </c>
      <c r="BD21" s="131" t="str">
        <f t="shared" si="14"/>
        <v>-</v>
      </c>
      <c r="BE21" s="128" t="str">
        <f t="shared" si="8"/>
        <v>-</v>
      </c>
      <c r="BF21" s="320" t="str">
        <f t="shared" si="9"/>
        <v>-</v>
      </c>
      <c r="BG21" s="270" t="str">
        <f t="shared" si="10"/>
        <v>-</v>
      </c>
      <c r="BH21" s="265" t="str">
        <f t="shared" si="11"/>
        <v>-</v>
      </c>
      <c r="BI21" s="266" t="str">
        <f t="shared" si="12"/>
        <v>-</v>
      </c>
    </row>
    <row r="22" spans="1:61" ht="14.65" customHeight="1">
      <c r="A22" s="57" t="str">
        <f>Kalender!B20</f>
        <v>m</v>
      </c>
      <c r="B22" s="259" t="str">
        <f>IF(OR(No1S!B22="",No1S!B22="-"),"-",No1S!B22)</f>
        <v>-</v>
      </c>
      <c r="C22" s="260" t="str">
        <f>IF(OR(No1S!C22="",No1S!C22="-"),"-",No1S!C22)</f>
        <v>-</v>
      </c>
      <c r="D22" s="256" t="str">
        <f>IF(OR(No1S!D22="",No1S!D22="-"),"-",No1S!D22)</f>
        <v>-</v>
      </c>
      <c r="E22" s="273" t="str">
        <f>IF(OR(No1S!BC22="-",No1S!BC22=""),"-",No1S!BC22)</f>
        <v>-</v>
      </c>
      <c r="F22" s="137" t="str">
        <f>IF(OR(D22="",D22="-"),"-",IF(D22="G",Q3a!C13,Q3a!D13))</f>
        <v>-</v>
      </c>
      <c r="G22" s="138" t="str">
        <f>IF(OR(D22="",D22="-"),"-",IF(D22="G",Q3b!C13,Q3b!D13))</f>
        <v>-</v>
      </c>
      <c r="H22" s="139" t="str">
        <f>IF(OR(D22="",D22="-"),"-",IF(D22="G",Q3c!C13,Q3c!D13))</f>
        <v>-</v>
      </c>
      <c r="I22" s="94" t="str">
        <f t="shared" si="0"/>
        <v>-</v>
      </c>
      <c r="J22" s="248" t="str">
        <f>IF(OR(D22="",D22="-"),"-",IF(D22="G",'3.SA'!C13,'3.SA'!D13))</f>
        <v>-</v>
      </c>
      <c r="K22" s="251"/>
      <c r="L22" s="246"/>
      <c r="M22" s="85" t="str">
        <f t="shared" si="1"/>
        <v>-</v>
      </c>
      <c r="N22" s="189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1"/>
      <c r="Z22" s="129" t="str">
        <f t="shared" si="2"/>
        <v>-</v>
      </c>
      <c r="AA22" s="130" t="str">
        <f>IF(OR(Z22="-",Z22=""),"-",VLOOKUP(Z22,Mitarbeit_Matrix!$A$2:$B$22,2))</f>
        <v>-</v>
      </c>
      <c r="AB22" s="128" t="str">
        <f t="shared" si="3"/>
        <v>-</v>
      </c>
      <c r="AC22" s="128" t="str">
        <f t="shared" si="4"/>
        <v>-</v>
      </c>
      <c r="AD22" s="128" t="str">
        <f t="shared" si="5"/>
        <v>-</v>
      </c>
      <c r="AE22" s="223"/>
      <c r="AF22" s="185"/>
      <c r="AG22" s="141" t="str">
        <f>IF(OR(D22="",D22="-"),"-",IF(D22="G",Q4a!C13,Q4a!D13))</f>
        <v>-</v>
      </c>
      <c r="AH22" s="138" t="str">
        <f>IF(OR(D22="",D22="-"),"-",IF(D22="G",Q4b!C13,Q4b!D13))</f>
        <v>-</v>
      </c>
      <c r="AI22" s="138" t="str">
        <f>IF(OR(D22="",D22="-"),"-",IF(D22="G",Q4c!C13,Q4c!D13))</f>
        <v>-</v>
      </c>
      <c r="AJ22" s="139" t="str">
        <f>IF(OR(D22="",D22="-"),"-",IF(D22="G",'Q4d '!C13,'Q4d '!D13))</f>
        <v>-</v>
      </c>
      <c r="AK22" s="94" t="str">
        <f t="shared" si="6"/>
        <v>-</v>
      </c>
      <c r="AL22" s="248" t="str">
        <f>IF(OR(D22="",D22="-"),"-",IF(D22="G",'4.SA'!C13,'4.SA'!D13))</f>
        <v>-</v>
      </c>
      <c r="AM22" s="251"/>
      <c r="AN22" s="246"/>
      <c r="AO22" s="85" t="str">
        <f t="shared" si="13"/>
        <v>-</v>
      </c>
      <c r="AP22" s="189"/>
      <c r="AQ22" s="190"/>
      <c r="AR22" s="190"/>
      <c r="AS22" s="190"/>
      <c r="AT22" s="190"/>
      <c r="AU22" s="190"/>
      <c r="AV22" s="190"/>
      <c r="AW22" s="190"/>
      <c r="AX22" s="190"/>
      <c r="AY22" s="190"/>
      <c r="AZ22" s="190"/>
      <c r="BA22" s="191"/>
      <c r="BB22" s="129" t="str">
        <f t="shared" si="7"/>
        <v>-</v>
      </c>
      <c r="BC22" s="130" t="str">
        <f>IF(OR(BB22="-",BB22=""),"-",VLOOKUP(BB22,Mitarbeit_Matrix!$A$2:$B$22,2))</f>
        <v>-</v>
      </c>
      <c r="BD22" s="131" t="str">
        <f t="shared" si="14"/>
        <v>-</v>
      </c>
      <c r="BE22" s="128" t="str">
        <f t="shared" si="8"/>
        <v>-</v>
      </c>
      <c r="BF22" s="320" t="str">
        <f t="shared" si="9"/>
        <v>-</v>
      </c>
      <c r="BG22" s="270" t="str">
        <f t="shared" si="10"/>
        <v>-</v>
      </c>
      <c r="BH22" s="265" t="str">
        <f t="shared" si="11"/>
        <v>-</v>
      </c>
      <c r="BI22" s="266" t="str">
        <f t="shared" si="12"/>
        <v>-</v>
      </c>
    </row>
    <row r="23" spans="1:61" ht="14.65" customHeight="1">
      <c r="A23" s="57" t="str">
        <f>Kalender!B21</f>
        <v>o</v>
      </c>
      <c r="B23" s="259" t="str">
        <f>IF(OR(No1S!B23="",No1S!B23="-"),"-",No1S!B23)</f>
        <v>-</v>
      </c>
      <c r="C23" s="260" t="str">
        <f>IF(OR(No1S!C23="",No1S!C23="-"),"-",No1S!C23)</f>
        <v>-</v>
      </c>
      <c r="D23" s="256" t="str">
        <f>IF(OR(No1S!D23="",No1S!D23="-"),"-",No1S!D23)</f>
        <v>-</v>
      </c>
      <c r="E23" s="273" t="str">
        <f>IF(OR(No1S!BC23="-",No1S!BC23=""),"-",No1S!BC23)</f>
        <v>-</v>
      </c>
      <c r="F23" s="137" t="str">
        <f>IF(OR(D23="",D23="-"),"-",IF(D23="G",Q3a!C14,Q3a!D14))</f>
        <v>-</v>
      </c>
      <c r="G23" s="138" t="str">
        <f>IF(OR(D23="",D23="-"),"-",IF(D23="G",Q3b!C14,Q3b!D14))</f>
        <v>-</v>
      </c>
      <c r="H23" s="139" t="str">
        <f>IF(OR(D23="",D23="-"),"-",IF(D23="G",Q3c!C14,Q3c!D14))</f>
        <v>-</v>
      </c>
      <c r="I23" s="94" t="str">
        <f t="shared" si="0"/>
        <v>-</v>
      </c>
      <c r="J23" s="248" t="str">
        <f>IF(OR(D23="",D23="-"),"-",IF(D23="G",'3.SA'!C14,'3.SA'!D14))</f>
        <v>-</v>
      </c>
      <c r="K23" s="251"/>
      <c r="L23" s="246"/>
      <c r="M23" s="85" t="str">
        <f t="shared" si="1"/>
        <v>-</v>
      </c>
      <c r="N23" s="189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1"/>
      <c r="Z23" s="129" t="str">
        <f t="shared" si="2"/>
        <v>-</v>
      </c>
      <c r="AA23" s="130" t="str">
        <f>IF(OR(Z23="-",Z23=""),"-",VLOOKUP(Z23,Mitarbeit_Matrix!$A$2:$B$22,2))</f>
        <v>-</v>
      </c>
      <c r="AB23" s="128" t="str">
        <f t="shared" si="3"/>
        <v>-</v>
      </c>
      <c r="AC23" s="128" t="str">
        <f t="shared" si="4"/>
        <v>-</v>
      </c>
      <c r="AD23" s="128" t="str">
        <f t="shared" si="5"/>
        <v>-</v>
      </c>
      <c r="AE23" s="223"/>
      <c r="AF23" s="185"/>
      <c r="AG23" s="141" t="str">
        <f>IF(OR(D23="",D23="-"),"-",IF(D23="G",Q4a!C14,Q4a!D14))</f>
        <v>-</v>
      </c>
      <c r="AH23" s="138" t="str">
        <f>IF(OR(D23="",D23="-"),"-",IF(D23="G",Q4b!C14,Q4b!D14))</f>
        <v>-</v>
      </c>
      <c r="AI23" s="138" t="str">
        <f>IF(OR(D23="",D23="-"),"-",IF(D23="G",Q4c!C14,Q4c!D14))</f>
        <v>-</v>
      </c>
      <c r="AJ23" s="139" t="str">
        <f>IF(OR(D23="",D23="-"),"-",IF(D23="G",'Q4d '!C14,'Q4d '!D14))</f>
        <v>-</v>
      </c>
      <c r="AK23" s="94" t="str">
        <f t="shared" si="6"/>
        <v>-</v>
      </c>
      <c r="AL23" s="248" t="str">
        <f>IF(OR(D23="",D23="-"),"-",IF(D23="G",'4.SA'!C14,'4.SA'!D14))</f>
        <v>-</v>
      </c>
      <c r="AM23" s="251"/>
      <c r="AN23" s="246"/>
      <c r="AO23" s="85" t="str">
        <f t="shared" si="13"/>
        <v>-</v>
      </c>
      <c r="AP23" s="189"/>
      <c r="AQ23" s="190"/>
      <c r="AR23" s="190"/>
      <c r="AS23" s="190"/>
      <c r="AT23" s="190"/>
      <c r="AU23" s="190"/>
      <c r="AV23" s="190"/>
      <c r="AW23" s="190"/>
      <c r="AX23" s="190"/>
      <c r="AY23" s="190"/>
      <c r="AZ23" s="190"/>
      <c r="BA23" s="191"/>
      <c r="BB23" s="129" t="str">
        <f t="shared" si="7"/>
        <v>-</v>
      </c>
      <c r="BC23" s="130" t="str">
        <f>IF(OR(BB23="-",BB23=""),"-",VLOOKUP(BB23,Mitarbeit_Matrix!$A$2:$B$22,2))</f>
        <v>-</v>
      </c>
      <c r="BD23" s="131" t="str">
        <f t="shared" si="14"/>
        <v>-</v>
      </c>
      <c r="BE23" s="128" t="str">
        <f t="shared" si="8"/>
        <v>-</v>
      </c>
      <c r="BF23" s="320" t="str">
        <f t="shared" si="9"/>
        <v>-</v>
      </c>
      <c r="BG23" s="270" t="str">
        <f t="shared" si="10"/>
        <v>-</v>
      </c>
      <c r="BH23" s="265" t="str">
        <f t="shared" si="11"/>
        <v>-</v>
      </c>
      <c r="BI23" s="266" t="str">
        <f t="shared" si="12"/>
        <v>-</v>
      </c>
    </row>
    <row r="24" spans="1:61" ht="14.65" customHeight="1">
      <c r="A24" s="57" t="str">
        <f>Kalender!B22</f>
        <v>p</v>
      </c>
      <c r="B24" s="259" t="str">
        <f>IF(OR(No1S!B24="",No1S!B24="-"),"-",No1S!B24)</f>
        <v>-</v>
      </c>
      <c r="C24" s="260" t="str">
        <f>IF(OR(No1S!C24="",No1S!C24="-"),"-",No1S!C24)</f>
        <v>-</v>
      </c>
      <c r="D24" s="256" t="str">
        <f>IF(OR(No1S!D24="",No1S!D24="-"),"-",No1S!D24)</f>
        <v>-</v>
      </c>
      <c r="E24" s="273" t="str">
        <f>IF(OR(No1S!BC24="-",No1S!BC24=""),"-",No1S!BC24)</f>
        <v>-</v>
      </c>
      <c r="F24" s="137" t="str">
        <f>IF(OR(D24="",D24="-"),"-",IF(D24="G",Q3a!C15,Q3a!D15))</f>
        <v>-</v>
      </c>
      <c r="G24" s="138" t="str">
        <f>IF(OR(D24="",D24="-"),"-",IF(D24="G",Q3b!C15,Q3b!D15))</f>
        <v>-</v>
      </c>
      <c r="H24" s="139" t="str">
        <f>IF(OR(D24="",D24="-"),"-",IF(D24="G",Q3c!C15,Q3c!D15))</f>
        <v>-</v>
      </c>
      <c r="I24" s="94" t="str">
        <f t="shared" si="0"/>
        <v>-</v>
      </c>
      <c r="J24" s="248" t="str">
        <f>IF(OR(D24="",D24="-"),"-",IF(D24="G",'3.SA'!C15,'3.SA'!D15))</f>
        <v>-</v>
      </c>
      <c r="K24" s="251"/>
      <c r="L24" s="246"/>
      <c r="M24" s="85" t="str">
        <f t="shared" si="1"/>
        <v>-</v>
      </c>
      <c r="N24" s="189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1"/>
      <c r="Z24" s="129" t="str">
        <f t="shared" si="2"/>
        <v>-</v>
      </c>
      <c r="AA24" s="130" t="str">
        <f>IF(OR(Z24="-",Z24=""),"-",VLOOKUP(Z24,Mitarbeit_Matrix!$A$2:$B$22,2))</f>
        <v>-</v>
      </c>
      <c r="AB24" s="128" t="str">
        <f t="shared" si="3"/>
        <v>-</v>
      </c>
      <c r="AC24" s="128" t="str">
        <f t="shared" si="4"/>
        <v>-</v>
      </c>
      <c r="AD24" s="128" t="str">
        <f t="shared" si="5"/>
        <v>-</v>
      </c>
      <c r="AE24" s="223"/>
      <c r="AF24" s="185"/>
      <c r="AG24" s="141" t="str">
        <f>IF(OR(D24="",D24="-"),"-",IF(D24="G",Q4a!C15,Q4a!D15))</f>
        <v>-</v>
      </c>
      <c r="AH24" s="138" t="str">
        <f>IF(OR(D24="",D24="-"),"-",IF(D24="G",Q4b!C15,Q4b!D15))</f>
        <v>-</v>
      </c>
      <c r="AI24" s="138" t="str">
        <f>IF(OR(D24="",D24="-"),"-",IF(D24="G",Q4c!C15,Q4c!D15))</f>
        <v>-</v>
      </c>
      <c r="AJ24" s="139" t="str">
        <f>IF(OR(D24="",D24="-"),"-",IF(D24="G",'Q4d '!C15,'Q4d '!D15))</f>
        <v>-</v>
      </c>
      <c r="AK24" s="94" t="str">
        <f t="shared" si="6"/>
        <v>-</v>
      </c>
      <c r="AL24" s="248" t="str">
        <f>IF(OR(D24="",D24="-"),"-",IF(D24="G",'4.SA'!C15,'4.SA'!D15))</f>
        <v>-</v>
      </c>
      <c r="AM24" s="251"/>
      <c r="AN24" s="246"/>
      <c r="AO24" s="85" t="str">
        <f t="shared" si="13"/>
        <v>-</v>
      </c>
      <c r="AP24" s="189"/>
      <c r="AQ24" s="190"/>
      <c r="AR24" s="190"/>
      <c r="AS24" s="190"/>
      <c r="AT24" s="190"/>
      <c r="AU24" s="190"/>
      <c r="AV24" s="190"/>
      <c r="AW24" s="190"/>
      <c r="AX24" s="190"/>
      <c r="AY24" s="190"/>
      <c r="AZ24" s="190"/>
      <c r="BA24" s="191"/>
      <c r="BB24" s="129" t="str">
        <f t="shared" si="7"/>
        <v>-</v>
      </c>
      <c r="BC24" s="130" t="str">
        <f>IF(OR(BB24="-",BB24=""),"-",VLOOKUP(BB24,Mitarbeit_Matrix!$A$2:$B$22,2))</f>
        <v>-</v>
      </c>
      <c r="BD24" s="131" t="str">
        <f t="shared" si="14"/>
        <v>-</v>
      </c>
      <c r="BE24" s="128" t="str">
        <f t="shared" si="8"/>
        <v>-</v>
      </c>
      <c r="BF24" s="320" t="str">
        <f t="shared" si="9"/>
        <v>-</v>
      </c>
      <c r="BG24" s="270" t="str">
        <f t="shared" si="10"/>
        <v>-</v>
      </c>
      <c r="BH24" s="265" t="str">
        <f t="shared" si="11"/>
        <v>-</v>
      </c>
      <c r="BI24" s="266" t="str">
        <f t="shared" si="12"/>
        <v>-</v>
      </c>
    </row>
    <row r="25" spans="1:61" ht="14.65" customHeight="1">
      <c r="A25" s="57" t="str">
        <f>Kalender!B23</f>
        <v>q</v>
      </c>
      <c r="B25" s="259" t="str">
        <f>IF(OR(No1S!B25="",No1S!B25="-"),"-",No1S!B25)</f>
        <v>-</v>
      </c>
      <c r="C25" s="260" t="str">
        <f>IF(OR(No1S!C25="",No1S!C25="-"),"-",No1S!C25)</f>
        <v>-</v>
      </c>
      <c r="D25" s="256" t="str">
        <f>IF(OR(No1S!D25="",No1S!D25="-"),"-",No1S!D25)</f>
        <v>-</v>
      </c>
      <c r="E25" s="273" t="str">
        <f>IF(OR(No1S!BC25="-",No1S!BC25=""),"-",No1S!BC25)</f>
        <v>-</v>
      </c>
      <c r="F25" s="137" t="str">
        <f>IF(OR(D25="",D25="-"),"-",IF(D25="G",Q3a!C16,Q3a!D16))</f>
        <v>-</v>
      </c>
      <c r="G25" s="138" t="str">
        <f>IF(OR(D25="",D25="-"),"-",IF(D25="G",Q3b!C16,Q3b!D16))</f>
        <v>-</v>
      </c>
      <c r="H25" s="139" t="str">
        <f>IF(OR(D25="",D25="-"),"-",IF(D25="G",Q3c!C16,Q3c!D16))</f>
        <v>-</v>
      </c>
      <c r="I25" s="94" t="str">
        <f t="shared" si="0"/>
        <v>-</v>
      </c>
      <c r="J25" s="248" t="str">
        <f>IF(OR(D25="",D25="-"),"-",IF(D25="G",'3.SA'!C16,'3.SA'!D16))</f>
        <v>-</v>
      </c>
      <c r="K25" s="251"/>
      <c r="L25" s="246"/>
      <c r="M25" s="85" t="str">
        <f t="shared" si="1"/>
        <v>-</v>
      </c>
      <c r="N25" s="189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1"/>
      <c r="Z25" s="129" t="str">
        <f t="shared" si="2"/>
        <v>-</v>
      </c>
      <c r="AA25" s="130" t="str">
        <f>IF(OR(Z25="-",Z25=""),"-",VLOOKUP(Z25,Mitarbeit_Matrix!$A$2:$B$22,2))</f>
        <v>-</v>
      </c>
      <c r="AB25" s="128" t="str">
        <f t="shared" si="3"/>
        <v>-</v>
      </c>
      <c r="AC25" s="128" t="str">
        <f t="shared" si="4"/>
        <v>-</v>
      </c>
      <c r="AD25" s="128" t="str">
        <f t="shared" si="5"/>
        <v>-</v>
      </c>
      <c r="AE25" s="223"/>
      <c r="AF25" s="185"/>
      <c r="AG25" s="141" t="str">
        <f>IF(OR(D25="",D25="-"),"-",IF(D25="G",Q4a!C16,Q4a!D16))</f>
        <v>-</v>
      </c>
      <c r="AH25" s="138" t="str">
        <f>IF(OR(D25="",D25="-"),"-",IF(D25="G",Q4b!C16,Q4b!D16))</f>
        <v>-</v>
      </c>
      <c r="AI25" s="138" t="str">
        <f>IF(OR(D25="",D25="-"),"-",IF(D25="G",Q4c!C16,Q4c!D16))</f>
        <v>-</v>
      </c>
      <c r="AJ25" s="139" t="str">
        <f>IF(OR(D25="",D25="-"),"-",IF(D25="G",'Q4d '!C16,'Q4d '!D16))</f>
        <v>-</v>
      </c>
      <c r="AK25" s="94" t="str">
        <f t="shared" si="6"/>
        <v>-</v>
      </c>
      <c r="AL25" s="248" t="str">
        <f>IF(OR(D25="",D25="-"),"-",IF(D25="G",'4.SA'!C16,'4.SA'!D16))</f>
        <v>-</v>
      </c>
      <c r="AM25" s="251"/>
      <c r="AN25" s="246"/>
      <c r="AO25" s="85" t="str">
        <f t="shared" si="13"/>
        <v>-</v>
      </c>
      <c r="AP25" s="189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1"/>
      <c r="BB25" s="129" t="str">
        <f t="shared" si="7"/>
        <v>-</v>
      </c>
      <c r="BC25" s="130" t="str">
        <f>IF(OR(BB25="-",BB25=""),"-",VLOOKUP(BB25,Mitarbeit_Matrix!$A$2:$B$22,2))</f>
        <v>-</v>
      </c>
      <c r="BD25" s="131" t="str">
        <f t="shared" si="14"/>
        <v>-</v>
      </c>
      <c r="BE25" s="128" t="str">
        <f t="shared" si="8"/>
        <v>-</v>
      </c>
      <c r="BF25" s="320" t="str">
        <f t="shared" si="9"/>
        <v>-</v>
      </c>
      <c r="BG25" s="270" t="str">
        <f t="shared" si="10"/>
        <v>-</v>
      </c>
      <c r="BH25" s="265" t="str">
        <f t="shared" si="11"/>
        <v>-</v>
      </c>
      <c r="BI25" s="266" t="str">
        <f t="shared" si="12"/>
        <v>-</v>
      </c>
    </row>
    <row r="26" spans="1:61" ht="14.65" customHeight="1">
      <c r="A26" s="57" t="str">
        <f>Kalender!B24</f>
        <v>r</v>
      </c>
      <c r="B26" s="259" t="str">
        <f>IF(OR(No1S!B26="",No1S!B26="-"),"-",No1S!B26)</f>
        <v>-</v>
      </c>
      <c r="C26" s="260" t="str">
        <f>IF(OR(No1S!C26="",No1S!C26="-"),"-",No1S!C26)</f>
        <v>-</v>
      </c>
      <c r="D26" s="256" t="str">
        <f>IF(OR(No1S!D26="",No1S!D26="-"),"-",No1S!D26)</f>
        <v>-</v>
      </c>
      <c r="E26" s="273" t="str">
        <f>IF(OR(No1S!BC26="-",No1S!BC26=""),"-",No1S!BC26)</f>
        <v>-</v>
      </c>
      <c r="F26" s="137" t="str">
        <f>IF(OR(D26="",D26="-"),"-",IF(D26="G",Q3a!C17,Q3a!D17))</f>
        <v>-</v>
      </c>
      <c r="G26" s="138" t="str">
        <f>IF(OR(D26="",D26="-"),"-",IF(D26="G",Q3b!C17,Q3b!D17))</f>
        <v>-</v>
      </c>
      <c r="H26" s="139" t="str">
        <f>IF(OR(D26="",D26="-"),"-",IF(D26="G",Q3c!C17,Q3c!D17))</f>
        <v>-</v>
      </c>
      <c r="I26" s="94" t="str">
        <f t="shared" si="0"/>
        <v>-</v>
      </c>
      <c r="J26" s="248" t="str">
        <f>IF(OR(D26="",D26="-"),"-",IF(D26="G",'3.SA'!C17,'3.SA'!D17))</f>
        <v>-</v>
      </c>
      <c r="K26" s="251"/>
      <c r="L26" s="246"/>
      <c r="M26" s="85" t="str">
        <f t="shared" si="1"/>
        <v>-</v>
      </c>
      <c r="N26" s="189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1"/>
      <c r="Z26" s="129" t="str">
        <f t="shared" si="2"/>
        <v>-</v>
      </c>
      <c r="AA26" s="130" t="str">
        <f>IF(OR(Z26="-",Z26=""),"-",VLOOKUP(Z26,Mitarbeit_Matrix!$A$2:$B$22,2))</f>
        <v>-</v>
      </c>
      <c r="AB26" s="128" t="str">
        <f t="shared" si="3"/>
        <v>-</v>
      </c>
      <c r="AC26" s="128" t="str">
        <f t="shared" si="4"/>
        <v>-</v>
      </c>
      <c r="AD26" s="128" t="str">
        <f t="shared" si="5"/>
        <v>-</v>
      </c>
      <c r="AE26" s="223"/>
      <c r="AF26" s="185"/>
      <c r="AG26" s="141" t="str">
        <f>IF(OR(D26="",D26="-"),"-",IF(D26="G",Q4a!C17,Q4a!D17))</f>
        <v>-</v>
      </c>
      <c r="AH26" s="138" t="str">
        <f>IF(OR(D26="",D26="-"),"-",IF(D26="G",Q4b!C17,Q4b!D17))</f>
        <v>-</v>
      </c>
      <c r="AI26" s="138" t="str">
        <f>IF(OR(D26="",D26="-"),"-",IF(D26="G",Q4c!C17,Q4c!D17))</f>
        <v>-</v>
      </c>
      <c r="AJ26" s="139" t="str">
        <f>IF(OR(D26="",D26="-"),"-",IF(D26="G",'Q4d '!C17,'Q4d '!D17))</f>
        <v>-</v>
      </c>
      <c r="AK26" s="94" t="str">
        <f t="shared" si="6"/>
        <v>-</v>
      </c>
      <c r="AL26" s="248" t="str">
        <f>IF(OR(D26="",D26="-"),"-",IF(D26="G",'4.SA'!C17,'4.SA'!D17))</f>
        <v>-</v>
      </c>
      <c r="AM26" s="251"/>
      <c r="AN26" s="246"/>
      <c r="AO26" s="85" t="str">
        <f t="shared" si="13"/>
        <v>-</v>
      </c>
      <c r="AP26" s="189"/>
      <c r="AQ26" s="190"/>
      <c r="AR26" s="190"/>
      <c r="AS26" s="190"/>
      <c r="AT26" s="190"/>
      <c r="AU26" s="190"/>
      <c r="AV26" s="190"/>
      <c r="AW26" s="190"/>
      <c r="AX26" s="190"/>
      <c r="AY26" s="190"/>
      <c r="AZ26" s="190"/>
      <c r="BA26" s="191"/>
      <c r="BB26" s="129" t="str">
        <f t="shared" si="7"/>
        <v>-</v>
      </c>
      <c r="BC26" s="130" t="str">
        <f>IF(OR(BB26="-",BB26=""),"-",VLOOKUP(BB26,Mitarbeit_Matrix!$A$2:$B$22,2))</f>
        <v>-</v>
      </c>
      <c r="BD26" s="131" t="str">
        <f t="shared" si="14"/>
        <v>-</v>
      </c>
      <c r="BE26" s="128" t="str">
        <f t="shared" si="8"/>
        <v>-</v>
      </c>
      <c r="BF26" s="320" t="str">
        <f t="shared" si="9"/>
        <v>-</v>
      </c>
      <c r="BG26" s="270" t="str">
        <f t="shared" si="10"/>
        <v>-</v>
      </c>
      <c r="BH26" s="265" t="str">
        <f t="shared" si="11"/>
        <v>-</v>
      </c>
      <c r="BI26" s="266" t="str">
        <f t="shared" si="12"/>
        <v>-</v>
      </c>
    </row>
    <row r="27" spans="1:61" ht="14.65" customHeight="1">
      <c r="A27" s="57" t="str">
        <f>Kalender!B25</f>
        <v>s</v>
      </c>
      <c r="B27" s="259" t="str">
        <f>IF(OR(No1S!B27="",No1S!B27="-"),"-",No1S!B27)</f>
        <v>-</v>
      </c>
      <c r="C27" s="260" t="str">
        <f>IF(OR(No1S!C27="",No1S!C27="-"),"-",No1S!C27)</f>
        <v>-</v>
      </c>
      <c r="D27" s="256" t="str">
        <f>IF(OR(No1S!D27="",No1S!D27="-"),"-",No1S!D27)</f>
        <v>-</v>
      </c>
      <c r="E27" s="273" t="str">
        <f>IF(OR(No1S!BC27="-",No1S!BC27=""),"-",No1S!BC27)</f>
        <v>-</v>
      </c>
      <c r="F27" s="137" t="str">
        <f>IF(OR(D27="",D27="-"),"-",IF(D27="G",Q3a!C18,Q3a!D18))</f>
        <v>-</v>
      </c>
      <c r="G27" s="138" t="str">
        <f>IF(OR(D27="",D27="-"),"-",IF(D27="G",Q3b!C18,Q3b!D18))</f>
        <v>-</v>
      </c>
      <c r="H27" s="139" t="str">
        <f>IF(OR(D27="",D27="-"),"-",IF(D27="G",Q3c!C18,Q3c!D18))</f>
        <v>-</v>
      </c>
      <c r="I27" s="94" t="str">
        <f t="shared" si="0"/>
        <v>-</v>
      </c>
      <c r="J27" s="248" t="str">
        <f>IF(OR(D27="",D27="-"),"-",IF(D27="G",'3.SA'!C18,'3.SA'!D18))</f>
        <v>-</v>
      </c>
      <c r="K27" s="251"/>
      <c r="L27" s="246"/>
      <c r="M27" s="85" t="str">
        <f t="shared" si="1"/>
        <v>-</v>
      </c>
      <c r="N27" s="189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1"/>
      <c r="Z27" s="129" t="str">
        <f t="shared" si="2"/>
        <v>-</v>
      </c>
      <c r="AA27" s="130" t="str">
        <f>IF(OR(Z27="-",Z27=""),"-",VLOOKUP(Z27,Mitarbeit_Matrix!$A$2:$B$22,2))</f>
        <v>-</v>
      </c>
      <c r="AB27" s="128" t="str">
        <f t="shared" si="3"/>
        <v>-</v>
      </c>
      <c r="AC27" s="128" t="str">
        <f t="shared" si="4"/>
        <v>-</v>
      </c>
      <c r="AD27" s="128" t="str">
        <f t="shared" si="5"/>
        <v>-</v>
      </c>
      <c r="AE27" s="223"/>
      <c r="AF27" s="185"/>
      <c r="AG27" s="141" t="str">
        <f>IF(OR(D27="",D27="-"),"-",IF(D27="G",Q4a!C18,Q4a!D18))</f>
        <v>-</v>
      </c>
      <c r="AH27" s="138" t="str">
        <f>IF(OR(D27="",D27="-"),"-",IF(D27="G",Q4b!C18,Q4b!D18))</f>
        <v>-</v>
      </c>
      <c r="AI27" s="138" t="str">
        <f>IF(OR(D27="",D27="-"),"-",IF(D27="G",Q4c!C18,Q4c!D18))</f>
        <v>-</v>
      </c>
      <c r="AJ27" s="139" t="str">
        <f>IF(OR(D27="",D27="-"),"-",IF(D27="G",'Q4d '!C18,'Q4d '!D18))</f>
        <v>-</v>
      </c>
      <c r="AK27" s="94" t="str">
        <f t="shared" si="6"/>
        <v>-</v>
      </c>
      <c r="AL27" s="248" t="str">
        <f>IF(OR(D27="",D27="-"),"-",IF(D27="G",'4.SA'!C18,'4.SA'!D18))</f>
        <v>-</v>
      </c>
      <c r="AM27" s="251"/>
      <c r="AN27" s="246"/>
      <c r="AO27" s="85" t="str">
        <f t="shared" si="13"/>
        <v>-</v>
      </c>
      <c r="AP27" s="189"/>
      <c r="AQ27" s="190"/>
      <c r="AR27" s="190"/>
      <c r="AS27" s="190"/>
      <c r="AT27" s="190"/>
      <c r="AU27" s="190"/>
      <c r="AV27" s="190"/>
      <c r="AW27" s="190"/>
      <c r="AX27" s="190"/>
      <c r="AY27" s="190"/>
      <c r="AZ27" s="190"/>
      <c r="BA27" s="191"/>
      <c r="BB27" s="129" t="str">
        <f t="shared" si="7"/>
        <v>-</v>
      </c>
      <c r="BC27" s="130" t="str">
        <f>IF(OR(BB27="-",BB27=""),"-",VLOOKUP(BB27,Mitarbeit_Matrix!$A$2:$B$22,2))</f>
        <v>-</v>
      </c>
      <c r="BD27" s="131" t="str">
        <f t="shared" si="14"/>
        <v>-</v>
      </c>
      <c r="BE27" s="128" t="str">
        <f t="shared" si="8"/>
        <v>-</v>
      </c>
      <c r="BF27" s="320" t="str">
        <f t="shared" si="9"/>
        <v>-</v>
      </c>
      <c r="BG27" s="270" t="str">
        <f t="shared" si="10"/>
        <v>-</v>
      </c>
      <c r="BH27" s="265" t="str">
        <f t="shared" si="11"/>
        <v>-</v>
      </c>
      <c r="BI27" s="266" t="str">
        <f t="shared" si="12"/>
        <v>-</v>
      </c>
    </row>
    <row r="28" spans="1:61" ht="14.65" customHeight="1">
      <c r="A28" s="57" t="str">
        <f>Kalender!B26</f>
        <v>t</v>
      </c>
      <c r="B28" s="259" t="str">
        <f>IF(OR(No1S!B28="",No1S!B28="-"),"-",No1S!B28)</f>
        <v>-</v>
      </c>
      <c r="C28" s="260" t="str">
        <f>IF(OR(No1S!C28="",No1S!C28="-"),"-",No1S!C28)</f>
        <v>-</v>
      </c>
      <c r="D28" s="256" t="str">
        <f>IF(OR(No1S!D28="",No1S!D28="-"),"-",No1S!D28)</f>
        <v>-</v>
      </c>
      <c r="E28" s="273" t="str">
        <f>IF(OR(No1S!BC28="-",No1S!BC28=""),"-",No1S!BC28)</f>
        <v>-</v>
      </c>
      <c r="F28" s="137" t="str">
        <f>IF(OR(D28="",D28="-"),"-",IF(D28="G",Q3a!C19,Q3a!D19))</f>
        <v>-</v>
      </c>
      <c r="G28" s="138" t="str">
        <f>IF(OR(D28="",D28="-"),"-",IF(D28="G",Q3b!C19,Q3b!D19))</f>
        <v>-</v>
      </c>
      <c r="H28" s="139" t="str">
        <f>IF(OR(D28="",D28="-"),"-",IF(D28="G",Q3c!C19,Q3c!D19))</f>
        <v>-</v>
      </c>
      <c r="I28" s="94" t="str">
        <f t="shared" si="0"/>
        <v>-</v>
      </c>
      <c r="J28" s="248" t="str">
        <f>IF(OR(D28="",D28="-"),"-",IF(D28="G",'3.SA'!C19,'3.SA'!D19))</f>
        <v>-</v>
      </c>
      <c r="K28" s="251"/>
      <c r="L28" s="246"/>
      <c r="M28" s="85" t="str">
        <f t="shared" si="1"/>
        <v>-</v>
      </c>
      <c r="N28" s="189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1"/>
      <c r="Z28" s="129" t="str">
        <f t="shared" si="2"/>
        <v>-</v>
      </c>
      <c r="AA28" s="130" t="str">
        <f>IF(OR(Z28="-",Z28=""),"-",VLOOKUP(Z28,Mitarbeit_Matrix!$A$2:$B$22,2))</f>
        <v>-</v>
      </c>
      <c r="AB28" s="128" t="str">
        <f t="shared" si="3"/>
        <v>-</v>
      </c>
      <c r="AC28" s="128" t="str">
        <f t="shared" si="4"/>
        <v>-</v>
      </c>
      <c r="AD28" s="128" t="str">
        <f t="shared" si="5"/>
        <v>-</v>
      </c>
      <c r="AE28" s="223"/>
      <c r="AF28" s="185"/>
      <c r="AG28" s="141" t="str">
        <f>IF(OR(D28="",D28="-"),"-",IF(D28="G",Q4a!C19,Q4a!D19))</f>
        <v>-</v>
      </c>
      <c r="AH28" s="138" t="str">
        <f>IF(OR(D28="",D28="-"),"-",IF(D28="G",Q4b!C19,Q4b!D19))</f>
        <v>-</v>
      </c>
      <c r="AI28" s="138" t="str">
        <f>IF(OR(D28="",D28="-"),"-",IF(D28="G",Q4c!C19,Q4c!D19))</f>
        <v>-</v>
      </c>
      <c r="AJ28" s="139" t="str">
        <f>IF(OR(D28="",D28="-"),"-",IF(D28="G",'Q4d '!C19,'Q4d '!D19))</f>
        <v>-</v>
      </c>
      <c r="AK28" s="94" t="str">
        <f t="shared" si="6"/>
        <v>-</v>
      </c>
      <c r="AL28" s="248" t="str">
        <f>IF(OR(D28="",D28="-"),"-",IF(D28="G",'4.SA'!C19,'4.SA'!D19))</f>
        <v>-</v>
      </c>
      <c r="AM28" s="251"/>
      <c r="AN28" s="246"/>
      <c r="AO28" s="85" t="str">
        <f t="shared" si="13"/>
        <v>-</v>
      </c>
      <c r="AP28" s="189"/>
      <c r="AQ28" s="190"/>
      <c r="AR28" s="190"/>
      <c r="AS28" s="190"/>
      <c r="AT28" s="190"/>
      <c r="AU28" s="190"/>
      <c r="AV28" s="190"/>
      <c r="AW28" s="190"/>
      <c r="AX28" s="190"/>
      <c r="AY28" s="190"/>
      <c r="AZ28" s="190"/>
      <c r="BA28" s="191"/>
      <c r="BB28" s="129" t="str">
        <f t="shared" si="7"/>
        <v>-</v>
      </c>
      <c r="BC28" s="130" t="str">
        <f>IF(OR(BB28="-",BB28=""),"-",VLOOKUP(BB28,Mitarbeit_Matrix!$A$2:$B$22,2))</f>
        <v>-</v>
      </c>
      <c r="BD28" s="131" t="str">
        <f t="shared" si="14"/>
        <v>-</v>
      </c>
      <c r="BE28" s="128" t="str">
        <f t="shared" si="8"/>
        <v>-</v>
      </c>
      <c r="BF28" s="320" t="str">
        <f t="shared" si="9"/>
        <v>-</v>
      </c>
      <c r="BG28" s="270" t="str">
        <f t="shared" si="10"/>
        <v>-</v>
      </c>
      <c r="BH28" s="265" t="str">
        <f t="shared" si="11"/>
        <v>-</v>
      </c>
      <c r="BI28" s="266" t="str">
        <f t="shared" si="12"/>
        <v>-</v>
      </c>
    </row>
    <row r="29" spans="1:61" ht="14.65" customHeight="1">
      <c r="A29" s="57" t="str">
        <f>Kalender!B27</f>
        <v>u</v>
      </c>
      <c r="B29" s="259" t="str">
        <f>IF(OR(No1S!B29="",No1S!B29="-"),"-",No1S!B29)</f>
        <v>-</v>
      </c>
      <c r="C29" s="260" t="str">
        <f>IF(OR(No1S!C29="",No1S!C29="-"),"-",No1S!C29)</f>
        <v>-</v>
      </c>
      <c r="D29" s="256" t="str">
        <f>IF(OR(No1S!D29="",No1S!D29="-"),"-",No1S!D29)</f>
        <v>-</v>
      </c>
      <c r="E29" s="273" t="str">
        <f>IF(OR(No1S!BC29="-",No1S!BC29=""),"-",No1S!BC29)</f>
        <v>-</v>
      </c>
      <c r="F29" s="137" t="str">
        <f>IF(OR(D29="",D29="-"),"-",IF(D29="G",Q3a!C20,Q3a!D20))</f>
        <v>-</v>
      </c>
      <c r="G29" s="138" t="str">
        <f>IF(OR(D29="",D29="-"),"-",IF(D29="G",Q3b!C20,Q3b!D20))</f>
        <v>-</v>
      </c>
      <c r="H29" s="139" t="str">
        <f>IF(OR(D29="",D29="-"),"-",IF(D29="G",Q3c!C20,Q3c!D20))</f>
        <v>-</v>
      </c>
      <c r="I29" s="94" t="str">
        <f t="shared" si="0"/>
        <v>-</v>
      </c>
      <c r="J29" s="248" t="str">
        <f>IF(OR(D29="",D29="-"),"-",IF(D29="G",'3.SA'!C20,'3.SA'!D20))</f>
        <v>-</v>
      </c>
      <c r="K29" s="251"/>
      <c r="L29" s="246"/>
      <c r="M29" s="85" t="str">
        <f t="shared" si="1"/>
        <v>-</v>
      </c>
      <c r="N29" s="189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1"/>
      <c r="Z29" s="129" t="str">
        <f t="shared" si="2"/>
        <v>-</v>
      </c>
      <c r="AA29" s="130" t="str">
        <f>IF(OR(Z29="-",Z29=""),"-",VLOOKUP(Z29,Mitarbeit_Matrix!$A$2:$B$22,2))</f>
        <v>-</v>
      </c>
      <c r="AB29" s="128" t="str">
        <f t="shared" si="3"/>
        <v>-</v>
      </c>
      <c r="AC29" s="128" t="str">
        <f t="shared" si="4"/>
        <v>-</v>
      </c>
      <c r="AD29" s="128" t="str">
        <f t="shared" si="5"/>
        <v>-</v>
      </c>
      <c r="AE29" s="223"/>
      <c r="AF29" s="185"/>
      <c r="AG29" s="141" t="str">
        <f>IF(OR(D29="",D29="-"),"-",IF(D29="G",Q4a!C20,Q4a!D20))</f>
        <v>-</v>
      </c>
      <c r="AH29" s="138" t="str">
        <f>IF(OR(D29="",D29="-"),"-",IF(D29="G",Q4b!C20,Q4b!D20))</f>
        <v>-</v>
      </c>
      <c r="AI29" s="138" t="str">
        <f>IF(OR(D29="",D29="-"),"-",IF(D29="G",Q4c!C20,Q4c!D20))</f>
        <v>-</v>
      </c>
      <c r="AJ29" s="139" t="str">
        <f>IF(OR(D29="",D29="-"),"-",IF(D29="G",'Q4d '!C20,'Q4d '!D20))</f>
        <v>-</v>
      </c>
      <c r="AK29" s="94" t="str">
        <f t="shared" si="6"/>
        <v>-</v>
      </c>
      <c r="AL29" s="248" t="str">
        <f>IF(OR(D29="",D29="-"),"-",IF(D29="G",'4.SA'!C20,'4.SA'!D20))</f>
        <v>-</v>
      </c>
      <c r="AM29" s="251"/>
      <c r="AN29" s="246"/>
      <c r="AO29" s="85" t="str">
        <f t="shared" si="13"/>
        <v>-</v>
      </c>
      <c r="AP29" s="189"/>
      <c r="AQ29" s="190"/>
      <c r="AR29" s="190"/>
      <c r="AS29" s="190"/>
      <c r="AT29" s="190"/>
      <c r="AU29" s="190"/>
      <c r="AV29" s="190"/>
      <c r="AW29" s="190"/>
      <c r="AX29" s="190"/>
      <c r="AY29" s="190"/>
      <c r="AZ29" s="190"/>
      <c r="BA29" s="191"/>
      <c r="BB29" s="129" t="str">
        <f t="shared" si="7"/>
        <v>-</v>
      </c>
      <c r="BC29" s="130" t="str">
        <f>IF(OR(BB29="-",BB29=""),"-",VLOOKUP(BB29,Mitarbeit_Matrix!$A$2:$B$22,2))</f>
        <v>-</v>
      </c>
      <c r="BD29" s="131" t="str">
        <f t="shared" si="14"/>
        <v>-</v>
      </c>
      <c r="BE29" s="128" t="str">
        <f t="shared" si="8"/>
        <v>-</v>
      </c>
      <c r="BF29" s="320" t="str">
        <f t="shared" si="9"/>
        <v>-</v>
      </c>
      <c r="BG29" s="270" t="str">
        <f t="shared" si="10"/>
        <v>-</v>
      </c>
      <c r="BH29" s="265" t="str">
        <f t="shared" si="11"/>
        <v>-</v>
      </c>
      <c r="BI29" s="266" t="str">
        <f t="shared" si="12"/>
        <v>-</v>
      </c>
    </row>
    <row r="30" spans="1:61" ht="14.65" customHeight="1">
      <c r="A30" s="57" t="str">
        <f>Kalender!B28</f>
        <v>v</v>
      </c>
      <c r="B30" s="259" t="str">
        <f>IF(OR(No1S!B30="",No1S!B30="-"),"-",No1S!B30)</f>
        <v>-</v>
      </c>
      <c r="C30" s="260" t="str">
        <f>IF(OR(No1S!C30="",No1S!C30="-"),"-",No1S!C30)</f>
        <v>-</v>
      </c>
      <c r="D30" s="256" t="str">
        <f>IF(OR(No1S!D30="",No1S!D30="-"),"-",No1S!D30)</f>
        <v>-</v>
      </c>
      <c r="E30" s="273" t="str">
        <f>IF(OR(No1S!BC30="-",No1S!BC30=""),"-",No1S!BC30)</f>
        <v>-</v>
      </c>
      <c r="F30" s="137" t="str">
        <f>IF(OR(D30="",D30="-"),"-",IF(D30="G",Q3a!C21,Q3a!D21))</f>
        <v>-</v>
      </c>
      <c r="G30" s="138" t="str">
        <f>IF(OR(D30="",D30="-"),"-",IF(D30="G",Q3b!C21,Q3b!D21))</f>
        <v>-</v>
      </c>
      <c r="H30" s="139" t="str">
        <f>IF(OR(D30="",D30="-"),"-",IF(D30="G",Q3c!C21,Q3c!D21))</f>
        <v>-</v>
      </c>
      <c r="I30" s="94" t="str">
        <f t="shared" si="0"/>
        <v>-</v>
      </c>
      <c r="J30" s="248" t="str">
        <f>IF(OR(D30="",D30="-"),"-",IF(D30="G",'3.SA'!C21,'3.SA'!D21))</f>
        <v>-</v>
      </c>
      <c r="K30" s="251"/>
      <c r="L30" s="246"/>
      <c r="M30" s="85" t="str">
        <f t="shared" si="1"/>
        <v>-</v>
      </c>
      <c r="N30" s="189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1"/>
      <c r="Z30" s="129" t="str">
        <f t="shared" si="2"/>
        <v>-</v>
      </c>
      <c r="AA30" s="130" t="str">
        <f>IF(OR(Z30="-",Z30=""),"-",VLOOKUP(Z30,Mitarbeit_Matrix!$A$2:$B$22,2))</f>
        <v>-</v>
      </c>
      <c r="AB30" s="128" t="str">
        <f t="shared" si="3"/>
        <v>-</v>
      </c>
      <c r="AC30" s="128" t="str">
        <f t="shared" si="4"/>
        <v>-</v>
      </c>
      <c r="AD30" s="128" t="str">
        <f t="shared" si="5"/>
        <v>-</v>
      </c>
      <c r="AE30" s="223"/>
      <c r="AF30" s="185"/>
      <c r="AG30" s="141" t="str">
        <f>IF(OR(D30="",D30="-"),"-",IF(D30="G",Q4a!C21,Q4a!D21))</f>
        <v>-</v>
      </c>
      <c r="AH30" s="138" t="str">
        <f>IF(OR(D30="",D30="-"),"-",IF(D30="G",Q4b!C21,Q4b!D21))</f>
        <v>-</v>
      </c>
      <c r="AI30" s="138" t="str">
        <f>IF(OR(D30="",D30="-"),"-",IF(D30="G",Q4c!C21,Q4c!D21))</f>
        <v>-</v>
      </c>
      <c r="AJ30" s="139" t="str">
        <f>IF(OR(D30="",D30="-"),"-",IF(D30="G",'Q4d '!C21,'Q4d '!D21))</f>
        <v>-</v>
      </c>
      <c r="AK30" s="94" t="str">
        <f t="shared" si="6"/>
        <v>-</v>
      </c>
      <c r="AL30" s="248" t="str">
        <f>IF(OR(D30="",D30="-"),"-",IF(D30="G",'4.SA'!C21,'4.SA'!D21))</f>
        <v>-</v>
      </c>
      <c r="AM30" s="251"/>
      <c r="AN30" s="246"/>
      <c r="AO30" s="85" t="str">
        <f t="shared" si="13"/>
        <v>-</v>
      </c>
      <c r="AP30" s="189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1"/>
      <c r="BB30" s="129" t="str">
        <f t="shared" si="7"/>
        <v>-</v>
      </c>
      <c r="BC30" s="130" t="str">
        <f>IF(OR(BB30="-",BB30=""),"-",VLOOKUP(BB30,Mitarbeit_Matrix!$A$2:$B$22,2))</f>
        <v>-</v>
      </c>
      <c r="BD30" s="131" t="str">
        <f t="shared" si="14"/>
        <v>-</v>
      </c>
      <c r="BE30" s="128" t="str">
        <f t="shared" si="8"/>
        <v>-</v>
      </c>
      <c r="BF30" s="320" t="str">
        <f t="shared" si="9"/>
        <v>-</v>
      </c>
      <c r="BG30" s="270" t="str">
        <f t="shared" si="10"/>
        <v>-</v>
      </c>
      <c r="BH30" s="265" t="str">
        <f t="shared" si="11"/>
        <v>-</v>
      </c>
      <c r="BI30" s="266" t="str">
        <f t="shared" si="12"/>
        <v>-</v>
      </c>
    </row>
    <row r="31" spans="1:61" ht="14.65" customHeight="1">
      <c r="A31" s="57" t="str">
        <f>Kalender!B29</f>
        <v>w</v>
      </c>
      <c r="B31" s="259" t="str">
        <f>IF(OR(No1S!B31="",No1S!B31="-"),"-",No1S!B31)</f>
        <v>-</v>
      </c>
      <c r="C31" s="260" t="str">
        <f>IF(OR(No1S!C31="",No1S!C31="-"),"-",No1S!C31)</f>
        <v>-</v>
      </c>
      <c r="D31" s="256" t="str">
        <f>IF(OR(No1S!D31="",No1S!D31="-"),"-",No1S!D31)</f>
        <v>-</v>
      </c>
      <c r="E31" s="273" t="str">
        <f>IF(OR(No1S!BC31="-",No1S!BC31=""),"-",No1S!BC31)</f>
        <v>-</v>
      </c>
      <c r="F31" s="137" t="str">
        <f>IF(OR(D31="",D31="-"),"-",IF(D31="G",Q3a!C22,Q3a!D22))</f>
        <v>-</v>
      </c>
      <c r="G31" s="138" t="str">
        <f>IF(OR(D31="",D31="-"),"-",IF(D31="G",Q3b!C22,Q3b!D22))</f>
        <v>-</v>
      </c>
      <c r="H31" s="139" t="str">
        <f>IF(OR(D31="",D31="-"),"-",IF(D31="G",Q3c!C22,Q3c!D22))</f>
        <v>-</v>
      </c>
      <c r="I31" s="94" t="str">
        <f t="shared" si="0"/>
        <v>-</v>
      </c>
      <c r="J31" s="248" t="str">
        <f>IF(OR(D31="",D31="-"),"-",IF(D31="G",'3.SA'!C22,'3.SA'!D22))</f>
        <v>-</v>
      </c>
      <c r="K31" s="251"/>
      <c r="L31" s="246"/>
      <c r="M31" s="85" t="str">
        <f t="shared" si="1"/>
        <v>-</v>
      </c>
      <c r="N31" s="189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1"/>
      <c r="Z31" s="129" t="str">
        <f t="shared" si="2"/>
        <v>-</v>
      </c>
      <c r="AA31" s="130" t="str">
        <f>IF(OR(Z31="-",Z31=""),"-",VLOOKUP(Z31,Mitarbeit_Matrix!$A$2:$B$22,2))</f>
        <v>-</v>
      </c>
      <c r="AB31" s="128" t="str">
        <f t="shared" si="3"/>
        <v>-</v>
      </c>
      <c r="AC31" s="128" t="str">
        <f t="shared" si="4"/>
        <v>-</v>
      </c>
      <c r="AD31" s="128" t="str">
        <f t="shared" si="5"/>
        <v>-</v>
      </c>
      <c r="AE31" s="223"/>
      <c r="AF31" s="185"/>
      <c r="AG31" s="141" t="str">
        <f>IF(OR(D31="",D31="-"),"-",IF(D31="G",Q4a!C22,Q4a!D22))</f>
        <v>-</v>
      </c>
      <c r="AH31" s="138" t="str">
        <f>IF(OR(D31="",D31="-"),"-",IF(D31="G",Q4b!C22,Q4b!D22))</f>
        <v>-</v>
      </c>
      <c r="AI31" s="138" t="str">
        <f>IF(OR(D31="",D31="-"),"-",IF(D31="G",Q4c!C22,Q4c!D22))</f>
        <v>-</v>
      </c>
      <c r="AJ31" s="139" t="str">
        <f>IF(OR(D31="",D31="-"),"-",IF(D31="G",'Q4d '!C22,'Q4d '!D22))</f>
        <v>-</v>
      </c>
      <c r="AK31" s="94" t="str">
        <f t="shared" si="6"/>
        <v>-</v>
      </c>
      <c r="AL31" s="248" t="str">
        <f>IF(OR(D31="",D31="-"),"-",IF(D31="G",'4.SA'!C22,'4.SA'!D22))</f>
        <v>-</v>
      </c>
      <c r="AM31" s="251"/>
      <c r="AN31" s="246"/>
      <c r="AO31" s="85" t="str">
        <f t="shared" si="13"/>
        <v>-</v>
      </c>
      <c r="AP31" s="189"/>
      <c r="AQ31" s="190"/>
      <c r="AR31" s="190"/>
      <c r="AS31" s="190"/>
      <c r="AT31" s="190"/>
      <c r="AU31" s="190"/>
      <c r="AV31" s="190"/>
      <c r="AW31" s="190"/>
      <c r="AX31" s="190"/>
      <c r="AY31" s="190"/>
      <c r="AZ31" s="190"/>
      <c r="BA31" s="191"/>
      <c r="BB31" s="129" t="str">
        <f t="shared" si="7"/>
        <v>-</v>
      </c>
      <c r="BC31" s="130" t="str">
        <f>IF(OR(BB31="-",BB31=""),"-",VLOOKUP(BB31,Mitarbeit_Matrix!$A$2:$B$22,2))</f>
        <v>-</v>
      </c>
      <c r="BD31" s="131" t="str">
        <f t="shared" si="14"/>
        <v>-</v>
      </c>
      <c r="BE31" s="128" t="str">
        <f t="shared" si="8"/>
        <v>-</v>
      </c>
      <c r="BF31" s="320" t="str">
        <f t="shared" si="9"/>
        <v>-</v>
      </c>
      <c r="BG31" s="270" t="str">
        <f t="shared" si="10"/>
        <v>-</v>
      </c>
      <c r="BH31" s="265" t="str">
        <f t="shared" si="11"/>
        <v>-</v>
      </c>
      <c r="BI31" s="266" t="str">
        <f t="shared" si="12"/>
        <v>-</v>
      </c>
    </row>
    <row r="32" spans="1:61" ht="14.65" customHeight="1">
      <c r="A32" s="57" t="str">
        <f>Kalender!B30</f>
        <v>x</v>
      </c>
      <c r="B32" s="259" t="str">
        <f>IF(OR(No1S!B32="",No1S!B32="-"),"-",No1S!B32)</f>
        <v>-</v>
      </c>
      <c r="C32" s="260" t="str">
        <f>IF(OR(No1S!C32="",No1S!C32="-"),"-",No1S!C32)</f>
        <v>-</v>
      </c>
      <c r="D32" s="256" t="str">
        <f>IF(OR(No1S!D32="",No1S!D32="-"),"-",No1S!D32)</f>
        <v>-</v>
      </c>
      <c r="E32" s="273" t="str">
        <f>IF(OR(No1S!BC32="-",No1S!BC32=""),"-",No1S!BC32)</f>
        <v>-</v>
      </c>
      <c r="F32" s="137" t="str">
        <f>IF(OR(D32="",D32="-"),"-",IF(D32="G",Q3a!C23,Q3a!D23))</f>
        <v>-</v>
      </c>
      <c r="G32" s="138" t="str">
        <f>IF(OR(D32="",D32="-"),"-",IF(D32="G",Q3b!C23,Q3b!D23))</f>
        <v>-</v>
      </c>
      <c r="H32" s="139" t="str">
        <f>IF(OR(D32="",D32="-"),"-",IF(D32="G",Q3c!C23,Q3c!D23))</f>
        <v>-</v>
      </c>
      <c r="I32" s="94" t="str">
        <f t="shared" si="0"/>
        <v>-</v>
      </c>
      <c r="J32" s="248" t="str">
        <f>IF(OR(D32="",D32="-"),"-",IF(D32="G",'3.SA'!C23,'3.SA'!D23))</f>
        <v>-</v>
      </c>
      <c r="K32" s="251"/>
      <c r="L32" s="246"/>
      <c r="M32" s="85" t="str">
        <f t="shared" si="1"/>
        <v>-</v>
      </c>
      <c r="N32" s="189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1"/>
      <c r="Z32" s="129" t="str">
        <f t="shared" si="2"/>
        <v>-</v>
      </c>
      <c r="AA32" s="130" t="str">
        <f>IF(OR(Z32="-",Z32=""),"-",VLOOKUP(Z32,Mitarbeit_Matrix!$A$2:$B$22,2))</f>
        <v>-</v>
      </c>
      <c r="AB32" s="128" t="str">
        <f t="shared" si="3"/>
        <v>-</v>
      </c>
      <c r="AC32" s="128" t="str">
        <f t="shared" si="4"/>
        <v>-</v>
      </c>
      <c r="AD32" s="128" t="str">
        <f t="shared" si="5"/>
        <v>-</v>
      </c>
      <c r="AE32" s="223"/>
      <c r="AF32" s="185"/>
      <c r="AG32" s="141" t="str">
        <f>IF(OR(D32="",D32="-"),"-",IF(D32="G",Q4a!C23,Q4a!D23))</f>
        <v>-</v>
      </c>
      <c r="AH32" s="138" t="str">
        <f>IF(OR(D32="",D32="-"),"-",IF(D32="G",Q4b!C23,Q4b!D23))</f>
        <v>-</v>
      </c>
      <c r="AI32" s="138" t="str">
        <f>IF(OR(D32="",D32="-"),"-",IF(D32="G",Q4c!C23,Q4c!D23))</f>
        <v>-</v>
      </c>
      <c r="AJ32" s="139" t="str">
        <f>IF(OR(D32="",D32="-"),"-",IF(D32="G",'Q4d '!C23,'Q4d '!D23))</f>
        <v>-</v>
      </c>
      <c r="AK32" s="94" t="str">
        <f t="shared" si="6"/>
        <v>-</v>
      </c>
      <c r="AL32" s="248" t="str">
        <f>IF(OR(D32="",D32="-"),"-",IF(D32="G",'4.SA'!C23,'4.SA'!D23))</f>
        <v>-</v>
      </c>
      <c r="AM32" s="251"/>
      <c r="AN32" s="246"/>
      <c r="AO32" s="85" t="str">
        <f t="shared" si="13"/>
        <v>-</v>
      </c>
      <c r="AP32" s="189"/>
      <c r="AQ32" s="190"/>
      <c r="AR32" s="190"/>
      <c r="AS32" s="190"/>
      <c r="AT32" s="190"/>
      <c r="AU32" s="190"/>
      <c r="AV32" s="190"/>
      <c r="AW32" s="190"/>
      <c r="AX32" s="190"/>
      <c r="AY32" s="190"/>
      <c r="AZ32" s="190"/>
      <c r="BA32" s="191"/>
      <c r="BB32" s="129" t="str">
        <f t="shared" si="7"/>
        <v>-</v>
      </c>
      <c r="BC32" s="130" t="str">
        <f>IF(OR(BB32="-",BB32=""),"-",VLOOKUP(BB32,Mitarbeit_Matrix!$A$2:$B$22,2))</f>
        <v>-</v>
      </c>
      <c r="BD32" s="131" t="str">
        <f t="shared" si="14"/>
        <v>-</v>
      </c>
      <c r="BE32" s="128" t="str">
        <f t="shared" si="8"/>
        <v>-</v>
      </c>
      <c r="BF32" s="320" t="str">
        <f t="shared" si="9"/>
        <v>-</v>
      </c>
      <c r="BG32" s="270" t="str">
        <f t="shared" si="10"/>
        <v>-</v>
      </c>
      <c r="BH32" s="265" t="str">
        <f t="shared" si="11"/>
        <v>-</v>
      </c>
      <c r="BI32" s="266" t="str">
        <f t="shared" si="12"/>
        <v>-</v>
      </c>
    </row>
    <row r="33" spans="1:61" ht="14.65" customHeight="1">
      <c r="A33" s="57" t="str">
        <f>Kalender!B31</f>
        <v>y</v>
      </c>
      <c r="B33" s="259" t="str">
        <f>IF(OR(No1S!B33="",No1S!B33="-"),"-",No1S!B33)</f>
        <v>-</v>
      </c>
      <c r="C33" s="260" t="str">
        <f>IF(OR(No1S!C33="",No1S!C33="-"),"-",No1S!C33)</f>
        <v>-</v>
      </c>
      <c r="D33" s="256" t="str">
        <f>IF(OR(No1S!D33="",No1S!D33="-"),"-",No1S!D33)</f>
        <v>-</v>
      </c>
      <c r="E33" s="273" t="str">
        <f>IF(OR(No1S!BC33="-",No1S!BC33=""),"-",No1S!BC33)</f>
        <v>-</v>
      </c>
      <c r="F33" s="137" t="str">
        <f>IF(OR(D33="",D33="-"),"-",IF(D33="G",Q3a!C24,Q3a!D24))</f>
        <v>-</v>
      </c>
      <c r="G33" s="138" t="str">
        <f>IF(OR(D33="",D33="-"),"-",IF(D33="G",Q3b!C24,Q3b!D24))</f>
        <v>-</v>
      </c>
      <c r="H33" s="139" t="str">
        <f>IF(OR(D33="",D33="-"),"-",IF(D33="G",Q3c!C24,Q3c!D24))</f>
        <v>-</v>
      </c>
      <c r="I33" s="94" t="str">
        <f t="shared" si="0"/>
        <v>-</v>
      </c>
      <c r="J33" s="248" t="str">
        <f>IF(OR(D33="",D33="-"),"-",IF(D33="G",'3.SA'!C24,'3.SA'!D24))</f>
        <v>-</v>
      </c>
      <c r="K33" s="251"/>
      <c r="L33" s="246"/>
      <c r="M33" s="85" t="str">
        <f t="shared" si="1"/>
        <v>-</v>
      </c>
      <c r="N33" s="189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1"/>
      <c r="Z33" s="129" t="str">
        <f t="shared" si="2"/>
        <v>-</v>
      </c>
      <c r="AA33" s="130" t="str">
        <f>IF(OR(Z33="-",Z33=""),"-",VLOOKUP(Z33,Mitarbeit_Matrix!$A$2:$B$22,2))</f>
        <v>-</v>
      </c>
      <c r="AB33" s="128" t="str">
        <f t="shared" si="3"/>
        <v>-</v>
      </c>
      <c r="AC33" s="128" t="str">
        <f t="shared" si="4"/>
        <v>-</v>
      </c>
      <c r="AD33" s="128" t="str">
        <f t="shared" si="5"/>
        <v>-</v>
      </c>
      <c r="AE33" s="223"/>
      <c r="AF33" s="185"/>
      <c r="AG33" s="141" t="str">
        <f>IF(OR(D33="",D33="-"),"-",IF(D33="G",Q4a!C24,Q4a!D24))</f>
        <v>-</v>
      </c>
      <c r="AH33" s="138" t="str">
        <f>IF(OR(D33="",D33="-"),"-",IF(D33="G",Q4b!C24,Q4b!D24))</f>
        <v>-</v>
      </c>
      <c r="AI33" s="138" t="str">
        <f>IF(OR(D33="",D33="-"),"-",IF(D33="G",Q4c!C24,Q4c!D24))</f>
        <v>-</v>
      </c>
      <c r="AJ33" s="139" t="str">
        <f>IF(OR(D33="",D33="-"),"-",IF(D33="G",'Q4d '!C24,'Q4d '!D24))</f>
        <v>-</v>
      </c>
      <c r="AK33" s="94" t="str">
        <f t="shared" si="6"/>
        <v>-</v>
      </c>
      <c r="AL33" s="248" t="str">
        <f>IF(OR(D33="",D33="-"),"-",IF(D33="G",'4.SA'!C24,'4.SA'!D24))</f>
        <v>-</v>
      </c>
      <c r="AM33" s="251"/>
      <c r="AN33" s="246"/>
      <c r="AO33" s="85" t="str">
        <f t="shared" si="13"/>
        <v>-</v>
      </c>
      <c r="AP33" s="189"/>
      <c r="AQ33" s="190"/>
      <c r="AR33" s="190"/>
      <c r="AS33" s="190"/>
      <c r="AT33" s="190"/>
      <c r="AU33" s="190"/>
      <c r="AV33" s="190"/>
      <c r="AW33" s="190"/>
      <c r="AX33" s="190"/>
      <c r="AY33" s="190"/>
      <c r="AZ33" s="190"/>
      <c r="BA33" s="191"/>
      <c r="BB33" s="129" t="str">
        <f t="shared" si="7"/>
        <v>-</v>
      </c>
      <c r="BC33" s="130" t="str">
        <f>IF(OR(BB33="-",BB33=""),"-",VLOOKUP(BB33,Mitarbeit_Matrix!$A$2:$B$22,2))</f>
        <v>-</v>
      </c>
      <c r="BD33" s="131" t="str">
        <f t="shared" si="14"/>
        <v>-</v>
      </c>
      <c r="BE33" s="128" t="str">
        <f t="shared" si="8"/>
        <v>-</v>
      </c>
      <c r="BF33" s="320" t="str">
        <f t="shared" si="9"/>
        <v>-</v>
      </c>
      <c r="BG33" s="270" t="str">
        <f t="shared" si="10"/>
        <v>-</v>
      </c>
      <c r="BH33" s="265" t="str">
        <f t="shared" si="11"/>
        <v>-</v>
      </c>
      <c r="BI33" s="266" t="str">
        <f t="shared" si="12"/>
        <v>-</v>
      </c>
    </row>
    <row r="34" spans="1:61" ht="14.65" customHeight="1">
      <c r="A34" s="57" t="str">
        <f>Kalender!B32</f>
        <v>z</v>
      </c>
      <c r="B34" s="259" t="str">
        <f>IF(OR(No1S!B34="",No1S!B34="-"),"-",No1S!B34)</f>
        <v>-</v>
      </c>
      <c r="C34" s="260" t="str">
        <f>IF(OR(No1S!C34="",No1S!C34="-"),"-",No1S!C34)</f>
        <v>-</v>
      </c>
      <c r="D34" s="256" t="str">
        <f>IF(OR(No1S!D34="",No1S!D34="-"),"-",No1S!D34)</f>
        <v>-</v>
      </c>
      <c r="E34" s="273" t="str">
        <f>IF(OR(No1S!BC34="-",No1S!BC34=""),"-",No1S!BC34)</f>
        <v>-</v>
      </c>
      <c r="F34" s="137" t="str">
        <f>IF(OR(D34="",D34="-"),"-",IF(D34="G",Q3a!C25,Q3a!D25))</f>
        <v>-</v>
      </c>
      <c r="G34" s="138" t="str">
        <f>IF(OR(D34="",D34="-"),"-",IF(D34="G",Q3b!C25,Q3b!D25))</f>
        <v>-</v>
      </c>
      <c r="H34" s="139" t="str">
        <f>IF(OR(D34="",D34="-"),"-",IF(D34="G",Q3c!C25,Q3c!D25))</f>
        <v>-</v>
      </c>
      <c r="I34" s="94" t="str">
        <f t="shared" si="0"/>
        <v>-</v>
      </c>
      <c r="J34" s="248" t="str">
        <f>IF(OR(D34="",D34="-"),"-",IF(D34="G",'3.SA'!C25,'3.SA'!D25))</f>
        <v>-</v>
      </c>
      <c r="K34" s="251"/>
      <c r="L34" s="246"/>
      <c r="M34" s="85" t="str">
        <f t="shared" si="1"/>
        <v>-</v>
      </c>
      <c r="N34" s="189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1"/>
      <c r="Z34" s="129" t="str">
        <f t="shared" si="2"/>
        <v>-</v>
      </c>
      <c r="AA34" s="130" t="str">
        <f>IF(OR(Z34="-",Z34=""),"-",VLOOKUP(Z34,Mitarbeit_Matrix!$A$2:$B$22,2))</f>
        <v>-</v>
      </c>
      <c r="AB34" s="128" t="str">
        <f t="shared" si="3"/>
        <v>-</v>
      </c>
      <c r="AC34" s="128" t="str">
        <f t="shared" si="4"/>
        <v>-</v>
      </c>
      <c r="AD34" s="128" t="str">
        <f t="shared" si="5"/>
        <v>-</v>
      </c>
      <c r="AE34" s="223"/>
      <c r="AF34" s="185"/>
      <c r="AG34" s="141" t="str">
        <f>IF(OR(D34="",D34="-"),"-",IF(D34="G",Q4a!C25,Q4a!D25))</f>
        <v>-</v>
      </c>
      <c r="AH34" s="138" t="str">
        <f>IF(OR(D34="",D34="-"),"-",IF(D34="G",Q4b!C25,Q4b!D25))</f>
        <v>-</v>
      </c>
      <c r="AI34" s="138" t="str">
        <f>IF(OR(D34="",D34="-"),"-",IF(D34="G",Q4c!C25,Q4c!D25))</f>
        <v>-</v>
      </c>
      <c r="AJ34" s="139" t="str">
        <f>IF(OR(D34="",D34="-"),"-",IF(D34="G",'Q4d '!C25,'Q4d '!D25))</f>
        <v>-</v>
      </c>
      <c r="AK34" s="94" t="str">
        <f t="shared" si="6"/>
        <v>-</v>
      </c>
      <c r="AL34" s="248" t="str">
        <f>IF(OR(D34="",D34="-"),"-",IF(D34="G",'4.SA'!C25,'4.SA'!D25))</f>
        <v>-</v>
      </c>
      <c r="AM34" s="251"/>
      <c r="AN34" s="246"/>
      <c r="AO34" s="85" t="str">
        <f t="shared" si="13"/>
        <v>-</v>
      </c>
      <c r="AP34" s="189"/>
      <c r="AQ34" s="190"/>
      <c r="AR34" s="190"/>
      <c r="AS34" s="190"/>
      <c r="AT34" s="190"/>
      <c r="AU34" s="190"/>
      <c r="AV34" s="190"/>
      <c r="AW34" s="190"/>
      <c r="AX34" s="190"/>
      <c r="AY34" s="190"/>
      <c r="AZ34" s="190"/>
      <c r="BA34" s="191"/>
      <c r="BB34" s="129" t="str">
        <f t="shared" si="7"/>
        <v>-</v>
      </c>
      <c r="BC34" s="130" t="str">
        <f>IF(OR(BB34="-",BB34=""),"-",VLOOKUP(BB34,Mitarbeit_Matrix!$A$2:$B$22,2))</f>
        <v>-</v>
      </c>
      <c r="BD34" s="131" t="str">
        <f t="shared" si="14"/>
        <v>-</v>
      </c>
      <c r="BE34" s="128" t="str">
        <f t="shared" si="8"/>
        <v>-</v>
      </c>
      <c r="BF34" s="320" t="str">
        <f t="shared" si="9"/>
        <v>-</v>
      </c>
      <c r="BG34" s="270" t="str">
        <f t="shared" si="10"/>
        <v>-</v>
      </c>
      <c r="BH34" s="265" t="str">
        <f t="shared" si="11"/>
        <v>-</v>
      </c>
      <c r="BI34" s="266" t="str">
        <f t="shared" si="12"/>
        <v>-</v>
      </c>
    </row>
    <row r="35" spans="1:61" ht="14.65" customHeight="1">
      <c r="A35" s="57" t="str">
        <f>Kalender!B33</f>
        <v>-</v>
      </c>
      <c r="B35" s="259" t="str">
        <f>IF(OR(No1S!B35="",No1S!B35="-"),"-",No1S!B35)</f>
        <v>-</v>
      </c>
      <c r="C35" s="260" t="str">
        <f>IF(OR(No1S!C35="",No1S!C35="-"),"-",No1S!C35)</f>
        <v>-</v>
      </c>
      <c r="D35" s="256" t="str">
        <f>IF(OR(No1S!D35="",No1S!D35="-"),"-",No1S!D35)</f>
        <v>-</v>
      </c>
      <c r="E35" s="273" t="str">
        <f>IF(OR(No1S!BC35="-",No1S!BC35=""),"-",No1S!BC35)</f>
        <v>-</v>
      </c>
      <c r="F35" s="137" t="str">
        <f>IF(OR(D35="",D35="-"),"-",IF(D35="G",Q3a!C26,Q3a!D26))</f>
        <v>-</v>
      </c>
      <c r="G35" s="138" t="str">
        <f>IF(OR(D35="",D35="-"),"-",IF(D35="G",Q3b!C26,Q3b!D26))</f>
        <v>-</v>
      </c>
      <c r="H35" s="139" t="str">
        <f>IF(OR(D35="",D35="-"),"-",IF(D35="G",Q3c!C26,Q3c!D26))</f>
        <v>-</v>
      </c>
      <c r="I35" s="94" t="str">
        <f t="shared" si="0"/>
        <v>-</v>
      </c>
      <c r="J35" s="248" t="str">
        <f>IF(OR(D35="",D35="-"),"-",IF(D35="G",'3.SA'!C26,'3.SA'!D26))</f>
        <v>-</v>
      </c>
      <c r="K35" s="251"/>
      <c r="L35" s="246"/>
      <c r="M35" s="85" t="str">
        <f t="shared" si="1"/>
        <v>-</v>
      </c>
      <c r="N35" s="189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1"/>
      <c r="Z35" s="129" t="str">
        <f t="shared" si="2"/>
        <v>-</v>
      </c>
      <c r="AA35" s="130" t="str">
        <f>IF(OR(Z35="-",Z35=""),"-",VLOOKUP(Z35,Mitarbeit_Matrix!$A$2:$B$22,2))</f>
        <v>-</v>
      </c>
      <c r="AB35" s="128" t="str">
        <f t="shared" si="3"/>
        <v>-</v>
      </c>
      <c r="AC35" s="128" t="str">
        <f t="shared" si="4"/>
        <v>-</v>
      </c>
      <c r="AD35" s="128" t="str">
        <f t="shared" si="5"/>
        <v>-</v>
      </c>
      <c r="AE35" s="223"/>
      <c r="AF35" s="185"/>
      <c r="AG35" s="141" t="str">
        <f>IF(OR(D35="",D35="-"),"-",IF(D35="G",Q4a!C26,Q4a!D26))</f>
        <v>-</v>
      </c>
      <c r="AH35" s="138" t="str">
        <f>IF(OR(D35="",D35="-"),"-",IF(D35="G",Q4b!C26,Q4b!D26))</f>
        <v>-</v>
      </c>
      <c r="AI35" s="138" t="str">
        <f>IF(OR(D35="",D35="-"),"-",IF(D35="G",Q4c!C26,Q4c!D26))</f>
        <v>-</v>
      </c>
      <c r="AJ35" s="139" t="str">
        <f>IF(OR(D35="",D35="-"),"-",IF(D35="G",'Q4d '!C26,'Q4d '!D26))</f>
        <v>-</v>
      </c>
      <c r="AK35" s="94" t="str">
        <f t="shared" si="6"/>
        <v>-</v>
      </c>
      <c r="AL35" s="248" t="str">
        <f>IF(OR(D35="",D35="-"),"-",IF(D35="G",'4.SA'!C26,'4.SA'!D26))</f>
        <v>-</v>
      </c>
      <c r="AM35" s="251"/>
      <c r="AN35" s="246"/>
      <c r="AO35" s="85" t="str">
        <f t="shared" si="13"/>
        <v>-</v>
      </c>
      <c r="AP35" s="189"/>
      <c r="AQ35" s="190"/>
      <c r="AR35" s="190"/>
      <c r="AS35" s="190"/>
      <c r="AT35" s="190"/>
      <c r="AU35" s="190"/>
      <c r="AV35" s="190"/>
      <c r="AW35" s="190"/>
      <c r="AX35" s="190"/>
      <c r="AY35" s="190"/>
      <c r="AZ35" s="190"/>
      <c r="BA35" s="191"/>
      <c r="BB35" s="129" t="str">
        <f t="shared" si="7"/>
        <v>-</v>
      </c>
      <c r="BC35" s="130" t="str">
        <f>IF(OR(BB35="-",BB35=""),"-",VLOOKUP(BB35,Mitarbeit_Matrix!$A$2:$B$22,2))</f>
        <v>-</v>
      </c>
      <c r="BD35" s="131" t="str">
        <f t="shared" si="14"/>
        <v>-</v>
      </c>
      <c r="BE35" s="128" t="str">
        <f t="shared" si="8"/>
        <v>-</v>
      </c>
      <c r="BF35" s="320" t="str">
        <f t="shared" si="9"/>
        <v>-</v>
      </c>
      <c r="BG35" s="270" t="str">
        <f t="shared" si="10"/>
        <v>-</v>
      </c>
      <c r="BH35" s="265" t="str">
        <f t="shared" si="11"/>
        <v>-</v>
      </c>
      <c r="BI35" s="266" t="str">
        <f t="shared" si="12"/>
        <v>-</v>
      </c>
    </row>
    <row r="36" spans="1:61" ht="14.65" customHeight="1" thickBot="1">
      <c r="A36" s="92" t="str">
        <f>Kalender!B33</f>
        <v>-</v>
      </c>
      <c r="B36" s="261" t="str">
        <f>IF(OR(No1S!B36="",No1S!B36="-"),"-",No1S!B36)</f>
        <v>-</v>
      </c>
      <c r="C36" s="262" t="str">
        <f>IF(OR(No1S!C36="",No1S!C36="-"),"-",No1S!C36)</f>
        <v>-</v>
      </c>
      <c r="D36" s="256" t="str">
        <f>IF(OR(No1S!D36="",No1S!D36="-"),"-",No1S!D36)</f>
        <v>-</v>
      </c>
      <c r="E36" s="274" t="str">
        <f>IF(OR(No1S!BC36="-",No1S!BC36=""),"-",No1S!BC36)</f>
        <v>-</v>
      </c>
      <c r="F36" s="137" t="str">
        <f>IF(OR(D36="",D36="-"),"-",IF(D36="G",Q3a!C27,Q3a!D27))</f>
        <v>-</v>
      </c>
      <c r="G36" s="138" t="str">
        <f>IF(OR(D36="",D36="-"),"-",IF(D36="G",Q3b!C27,Q3b!D27))</f>
        <v>-</v>
      </c>
      <c r="H36" s="139" t="str">
        <f>IF(OR(D36="",D36="-"),"-",IF(D36="G",Q3c!C27,Q3c!D27))</f>
        <v>-</v>
      </c>
      <c r="I36" s="94" t="str">
        <f t="shared" si="0"/>
        <v>-</v>
      </c>
      <c r="J36" s="248" t="str">
        <f>IF(OR(D36="",D36="-"),"-",IF(D36="G",'3.SA'!C27,'3.SA'!D27))</f>
        <v>-</v>
      </c>
      <c r="K36" s="253"/>
      <c r="L36" s="247"/>
      <c r="M36" s="89" t="str">
        <f t="shared" si="1"/>
        <v>-</v>
      </c>
      <c r="N36" s="189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1"/>
      <c r="Z36" s="132" t="str">
        <f t="shared" si="2"/>
        <v>-</v>
      </c>
      <c r="AA36" s="133" t="str">
        <f>IF(OR(Z36="-",Z36=""),"-",VLOOKUP(Z36,Mitarbeit_Matrix!$A$2:$B$22,2))</f>
        <v>-</v>
      </c>
      <c r="AB36" s="128" t="str">
        <f t="shared" si="3"/>
        <v>-</v>
      </c>
      <c r="AC36" s="128" t="str">
        <f t="shared" si="4"/>
        <v>-</v>
      </c>
      <c r="AD36" s="128" t="str">
        <f t="shared" si="5"/>
        <v>-</v>
      </c>
      <c r="AE36" s="223"/>
      <c r="AF36" s="185"/>
      <c r="AG36" s="141" t="str">
        <f>IF(OR(D36="",D36="-"),"-",IF(D36="G",Q4a!C27,Q4a!D27))</f>
        <v>-</v>
      </c>
      <c r="AH36" s="138" t="str">
        <f>IF(OR(D36="",D36="-"),"-",IF(D36="G",Q4b!C27,Q4b!D27))</f>
        <v>-</v>
      </c>
      <c r="AI36" s="138" t="str">
        <f>IF(OR(D36="",D36="-"),"-",IF(D36="G",Q4c!C27,Q4c!D27))</f>
        <v>-</v>
      </c>
      <c r="AJ36" s="139" t="str">
        <f>IF(OR(D36="",D36="-"),"-",IF(D36="G",'Q4d '!C27,'Q4d '!D27))</f>
        <v>-</v>
      </c>
      <c r="AK36" s="94" t="str">
        <f t="shared" si="6"/>
        <v>-</v>
      </c>
      <c r="AL36" s="248" t="str">
        <f>IF(OR(D36="",D36="-"),"-",IF(D36="G",'4.SA'!C27,'4.SA'!D27))</f>
        <v>-</v>
      </c>
      <c r="AM36" s="253"/>
      <c r="AN36" s="247"/>
      <c r="AO36" s="89" t="str">
        <f t="shared" si="13"/>
        <v>-</v>
      </c>
      <c r="AP36" s="189"/>
      <c r="AQ36" s="190"/>
      <c r="AR36" s="190"/>
      <c r="AS36" s="190"/>
      <c r="AT36" s="190"/>
      <c r="AU36" s="190"/>
      <c r="AV36" s="190"/>
      <c r="AW36" s="190"/>
      <c r="AX36" s="190"/>
      <c r="AY36" s="190"/>
      <c r="AZ36" s="190"/>
      <c r="BA36" s="191"/>
      <c r="BB36" s="132" t="str">
        <f t="shared" si="7"/>
        <v>-</v>
      </c>
      <c r="BC36" s="133" t="str">
        <f>IF(OR(BB36="-",BB36=""),"-",VLOOKUP(BB36,Mitarbeit_Matrix!$A$2:$B$22,2))</f>
        <v>-</v>
      </c>
      <c r="BD36" s="134" t="str">
        <f t="shared" si="14"/>
        <v>-</v>
      </c>
      <c r="BE36" s="128" t="str">
        <f t="shared" si="8"/>
        <v>-</v>
      </c>
      <c r="BF36" s="321" t="str">
        <f t="shared" si="9"/>
        <v>-</v>
      </c>
      <c r="BG36" s="271" t="str">
        <f t="shared" si="10"/>
        <v>-</v>
      </c>
      <c r="BH36" s="267" t="str">
        <f t="shared" si="11"/>
        <v>-</v>
      </c>
      <c r="BI36" s="268" t="str">
        <f t="shared" si="12"/>
        <v>-</v>
      </c>
    </row>
    <row r="37" spans="1:61" s="16" customFormat="1" ht="14.45" customHeight="1">
      <c r="A37" s="61"/>
      <c r="B37" s="62"/>
      <c r="C37" s="63"/>
      <c r="D37" s="64"/>
      <c r="E37" s="64"/>
      <c r="F37" s="65"/>
      <c r="G37" s="65"/>
      <c r="H37" s="65"/>
      <c r="I37" s="66"/>
      <c r="J37" s="69"/>
      <c r="K37" s="70"/>
      <c r="L37" s="69"/>
      <c r="M37" s="68"/>
      <c r="N37" s="73"/>
      <c r="O37" s="73"/>
      <c r="P37" s="73"/>
      <c r="Q37" s="73"/>
      <c r="R37" s="73"/>
      <c r="S37" s="73"/>
      <c r="T37" s="73"/>
      <c r="U37" s="74"/>
      <c r="V37" s="74"/>
      <c r="W37" s="74"/>
      <c r="X37" s="74"/>
      <c r="Y37" s="74"/>
      <c r="Z37" s="74"/>
      <c r="AA37" s="75"/>
      <c r="AB37" s="72"/>
      <c r="AC37" s="72"/>
      <c r="AD37" s="72"/>
      <c r="AE37" s="78"/>
      <c r="AF37" s="78"/>
      <c r="AG37" s="67"/>
      <c r="AH37" s="65"/>
      <c r="AI37" s="65"/>
      <c r="AJ37" s="65"/>
      <c r="AK37" s="66"/>
      <c r="AL37" s="69"/>
      <c r="AM37" s="71"/>
      <c r="AN37" s="69"/>
      <c r="AO37" s="68"/>
      <c r="AP37" s="74"/>
      <c r="AQ37" s="74"/>
      <c r="AR37" s="74"/>
      <c r="AS37" s="74"/>
      <c r="AT37" s="74"/>
      <c r="AU37" s="74"/>
      <c r="AV37" s="74"/>
      <c r="AW37" s="74"/>
      <c r="AX37" s="74"/>
      <c r="AY37" s="76"/>
      <c r="AZ37" s="77"/>
      <c r="BA37" s="74"/>
      <c r="BB37" s="74"/>
      <c r="BC37" s="75"/>
      <c r="BD37" s="72"/>
      <c r="BE37" s="72"/>
      <c r="BF37" s="78"/>
      <c r="BG37" s="78"/>
      <c r="BH37" s="78"/>
      <c r="BI37" s="78"/>
    </row>
    <row r="38" spans="1:61" ht="15" customHeight="1">
      <c r="I38" s="5"/>
      <c r="J38" s="5"/>
      <c r="K38" s="6"/>
      <c r="L38" s="7"/>
      <c r="M38" s="5"/>
      <c r="N38" s="5"/>
      <c r="O38" s="8"/>
      <c r="P38" s="8"/>
      <c r="Q38" s="8"/>
      <c r="R38" s="8"/>
      <c r="S38" s="8"/>
      <c r="T38" s="7"/>
      <c r="U38" s="9"/>
      <c r="V38" s="7"/>
      <c r="X38" s="7"/>
      <c r="Y38" s="7"/>
      <c r="Z38" s="8"/>
      <c r="AA38" s="90"/>
      <c r="AB38" s="90"/>
      <c r="AC38" s="90"/>
      <c r="AD38" s="90"/>
      <c r="AE38" s="90"/>
      <c r="AF38" s="12"/>
      <c r="AG38" s="12"/>
      <c r="AH38" s="12"/>
      <c r="AI38" s="12"/>
      <c r="AJ38" s="12"/>
      <c r="AK38" s="12"/>
      <c r="AL38" s="12"/>
      <c r="AM38" s="12"/>
      <c r="AN38" s="10"/>
      <c r="AO38" s="12"/>
      <c r="AP38" s="12"/>
      <c r="AQ38" s="12"/>
      <c r="AR38" s="12"/>
      <c r="AS38" s="12"/>
      <c r="AT38" s="12"/>
      <c r="AU38" s="12"/>
      <c r="AV38" s="12"/>
      <c r="AW38" s="12"/>
      <c r="AX38" s="11"/>
      <c r="AY38" s="12"/>
      <c r="AZ38" s="12"/>
      <c r="BA38" s="12"/>
      <c r="BB38" s="91"/>
      <c r="BC38" s="13"/>
      <c r="BD38" s="14"/>
      <c r="BE38" s="14"/>
      <c r="BF38" s="14"/>
      <c r="BG38" s="14"/>
      <c r="BH38" s="15"/>
      <c r="BI38" s="87"/>
    </row>
    <row r="39" spans="1:61" ht="15" customHeight="1"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X39" s="7"/>
      <c r="Y39" s="7"/>
      <c r="Z39" s="8"/>
      <c r="AA39" s="90"/>
      <c r="AB39" s="90"/>
      <c r="AC39" s="90"/>
      <c r="AD39" s="90"/>
      <c r="AE39" s="90"/>
      <c r="AF39" s="12"/>
      <c r="AG39" s="12"/>
      <c r="AH39" s="12"/>
      <c r="AI39" s="12"/>
      <c r="AJ39" s="12"/>
      <c r="AK39" s="12"/>
      <c r="AL39" s="12"/>
      <c r="AM39" s="12"/>
      <c r="AN39" s="10"/>
      <c r="AO39" s="12"/>
      <c r="AP39" s="12"/>
      <c r="AQ39" s="12"/>
      <c r="AR39" s="12"/>
      <c r="AS39" s="12"/>
      <c r="AT39" s="12"/>
      <c r="AU39" s="12"/>
      <c r="AV39" s="12"/>
      <c r="AW39" s="12"/>
      <c r="AX39" s="11"/>
      <c r="AY39" s="12"/>
      <c r="AZ39" s="12"/>
      <c r="BA39" s="12"/>
      <c r="BB39" s="91"/>
      <c r="BC39" s="79"/>
      <c r="BD39" s="79"/>
      <c r="BE39" s="79"/>
      <c r="BF39" s="79"/>
      <c r="BG39" s="79"/>
      <c r="BH39" s="16"/>
      <c r="BI39" s="87"/>
    </row>
    <row r="40" spans="1:61" ht="15" customHeight="1">
      <c r="P40" s="79"/>
      <c r="Q40" s="79"/>
      <c r="R40" s="79"/>
      <c r="S40" s="79"/>
      <c r="T40" s="79"/>
      <c r="U40" s="79"/>
      <c r="V40" s="79"/>
      <c r="X40" s="7"/>
      <c r="Y40" s="7"/>
      <c r="Z40" s="8"/>
      <c r="AA40" s="90"/>
      <c r="AB40" s="90"/>
      <c r="AC40" s="90"/>
      <c r="AD40" s="90"/>
      <c r="AE40" s="90"/>
      <c r="AF40" s="12"/>
      <c r="AG40" s="12"/>
      <c r="AH40" s="12"/>
      <c r="AI40" s="12"/>
      <c r="AJ40" s="12"/>
      <c r="AK40" s="12"/>
      <c r="AL40" s="12"/>
      <c r="AM40" s="12"/>
      <c r="AN40" s="10"/>
      <c r="AO40" s="12"/>
      <c r="AP40" s="12"/>
      <c r="AQ40" s="12"/>
      <c r="AR40" s="12"/>
      <c r="AS40" s="12"/>
      <c r="AT40" s="12"/>
      <c r="AU40" s="12"/>
      <c r="AV40" s="12"/>
      <c r="AW40" s="12"/>
      <c r="AX40" s="11"/>
      <c r="AY40" s="12"/>
      <c r="AZ40" s="12"/>
      <c r="BA40" s="12"/>
      <c r="BB40" s="91"/>
      <c r="BC40" s="79"/>
      <c r="BD40" s="79"/>
      <c r="BE40" s="79"/>
      <c r="BF40" s="79"/>
      <c r="BG40" s="79"/>
      <c r="BH40" s="16"/>
      <c r="BI40" s="87"/>
    </row>
    <row r="41" spans="1:61" ht="15" customHeight="1">
      <c r="P41" s="79"/>
      <c r="Q41" s="79"/>
      <c r="R41" s="79"/>
      <c r="S41" s="79"/>
      <c r="T41" s="79"/>
      <c r="U41" s="79"/>
      <c r="V41" s="79"/>
      <c r="X41" s="7"/>
      <c r="Y41" s="7"/>
      <c r="Z41" s="8"/>
      <c r="AA41" s="90"/>
      <c r="AB41" s="90"/>
      <c r="AC41" s="90"/>
      <c r="AD41" s="90"/>
      <c r="AE41" s="90"/>
      <c r="AF41" s="12"/>
      <c r="AG41" s="12"/>
      <c r="AH41" s="12"/>
      <c r="AI41" s="12"/>
      <c r="AJ41" s="12"/>
      <c r="AK41" s="12"/>
      <c r="AL41" s="12"/>
      <c r="AM41" s="12"/>
      <c r="AN41" s="10"/>
      <c r="AO41" s="12"/>
      <c r="AP41" s="12"/>
      <c r="AQ41" s="12"/>
      <c r="AR41" s="12"/>
      <c r="AS41" s="12"/>
      <c r="AT41" s="12"/>
      <c r="AU41" s="12"/>
      <c r="AV41" s="12"/>
      <c r="AW41" s="12"/>
      <c r="AX41" s="11"/>
      <c r="AY41" s="12"/>
      <c r="AZ41" s="12"/>
      <c r="BA41" s="12"/>
      <c r="BB41" s="91"/>
      <c r="BC41" s="86"/>
      <c r="BD41" s="79"/>
      <c r="BE41" s="87"/>
      <c r="BF41" s="87"/>
      <c r="BG41" s="87"/>
      <c r="BH41" s="88"/>
      <c r="BI41" s="79"/>
    </row>
    <row r="42" spans="1:61" ht="15" customHeight="1">
      <c r="P42" s="79"/>
      <c r="Q42" s="79"/>
      <c r="R42" s="79"/>
      <c r="S42" s="79"/>
      <c r="T42" s="79"/>
      <c r="U42" s="79"/>
      <c r="V42" s="79"/>
      <c r="X42" s="7"/>
      <c r="Y42" s="7"/>
      <c r="Z42" s="8"/>
      <c r="AA42" s="90"/>
      <c r="AB42" s="90"/>
      <c r="AC42" s="90"/>
      <c r="AD42" s="90"/>
      <c r="AE42" s="90"/>
      <c r="AF42" s="12"/>
      <c r="AG42" s="12"/>
      <c r="AH42" s="12"/>
      <c r="AI42" s="12"/>
      <c r="AJ42" s="12"/>
      <c r="AK42" s="12"/>
      <c r="AL42" s="12"/>
      <c r="AM42" s="12"/>
      <c r="AN42" s="10"/>
      <c r="AO42" s="12"/>
      <c r="AP42" s="12"/>
      <c r="AQ42" s="12"/>
      <c r="AR42" s="12"/>
      <c r="AS42" s="12"/>
      <c r="AT42" s="12"/>
      <c r="AU42" s="12"/>
      <c r="AV42" s="12"/>
      <c r="AW42" s="12"/>
      <c r="AX42" s="11"/>
      <c r="AY42" s="12"/>
      <c r="AZ42" s="12"/>
      <c r="BA42" s="12"/>
      <c r="BB42" s="91"/>
      <c r="BC42" s="87"/>
      <c r="BD42" s="79"/>
      <c r="BE42" s="87"/>
      <c r="BF42" s="87"/>
      <c r="BG42" s="87"/>
      <c r="BH42" s="88"/>
    </row>
    <row r="43" spans="1:61" ht="15" customHeight="1">
      <c r="P43" s="79"/>
      <c r="Q43" s="79"/>
      <c r="R43" s="79"/>
      <c r="S43" s="79"/>
      <c r="T43" s="79"/>
      <c r="U43" s="79"/>
      <c r="V43" s="79"/>
      <c r="X43" s="7"/>
      <c r="Y43" s="7"/>
      <c r="Z43" s="8"/>
      <c r="AA43" s="90"/>
      <c r="AB43" s="90"/>
      <c r="AC43" s="90"/>
      <c r="AD43" s="90"/>
      <c r="AE43" s="90"/>
      <c r="AF43" s="12"/>
      <c r="AG43" s="12"/>
      <c r="AH43" s="12"/>
      <c r="AI43" s="12"/>
      <c r="AJ43" s="12"/>
      <c r="AK43" s="12"/>
      <c r="AL43" s="12"/>
      <c r="AM43" s="12"/>
      <c r="AN43" s="10"/>
      <c r="AO43" s="12"/>
      <c r="AP43" s="12"/>
      <c r="AQ43" s="12"/>
      <c r="AR43" s="12"/>
      <c r="AS43" s="12"/>
      <c r="AT43" s="12"/>
      <c r="AU43" s="12"/>
      <c r="AV43" s="12"/>
      <c r="AW43" s="12"/>
      <c r="AX43" s="11"/>
      <c r="AY43" s="12"/>
      <c r="AZ43" s="12"/>
      <c r="BA43" s="12"/>
      <c r="BB43" s="91"/>
      <c r="BC43" s="87"/>
      <c r="BD43" s="79"/>
      <c r="BE43" s="87"/>
      <c r="BF43" s="87"/>
      <c r="BG43" s="87"/>
      <c r="BH43" s="88"/>
    </row>
    <row r="44" spans="1:61" ht="15" customHeight="1">
      <c r="P44" s="79"/>
      <c r="Q44" s="79"/>
      <c r="R44" s="79"/>
      <c r="S44" s="79"/>
      <c r="T44" s="79"/>
      <c r="U44" s="79"/>
      <c r="V44" s="79"/>
      <c r="X44" s="7"/>
      <c r="Y44" s="7"/>
      <c r="Z44" s="8"/>
      <c r="AA44" s="90"/>
      <c r="AB44" s="90"/>
      <c r="AC44" s="90"/>
      <c r="AD44" s="90"/>
      <c r="AE44" s="90"/>
      <c r="AF44" s="12"/>
      <c r="AG44" s="12"/>
      <c r="AH44" s="12"/>
      <c r="AI44" s="12"/>
      <c r="AJ44" s="12"/>
      <c r="AK44" s="12"/>
      <c r="AL44" s="12"/>
      <c r="AM44" s="12"/>
      <c r="AN44" s="10"/>
      <c r="AO44" s="12"/>
      <c r="AP44" s="12"/>
      <c r="AQ44" s="12"/>
      <c r="AR44" s="12"/>
      <c r="AS44" s="12"/>
      <c r="AT44" s="12"/>
      <c r="AU44" s="12"/>
      <c r="AV44" s="12"/>
      <c r="AW44" s="12"/>
      <c r="AX44" s="11"/>
      <c r="AY44" s="12"/>
      <c r="AZ44" s="12"/>
      <c r="BA44" s="12"/>
      <c r="BB44" s="91"/>
      <c r="BC44" s="79"/>
      <c r="BD44" s="79"/>
      <c r="BE44" s="79"/>
      <c r="BF44" s="79"/>
      <c r="BG44" s="79"/>
      <c r="BH44" s="16"/>
    </row>
    <row r="45" spans="1:61" ht="15" customHeight="1">
      <c r="BC45" s="79"/>
      <c r="BD45" s="79"/>
      <c r="BE45" s="79"/>
      <c r="BF45" s="79"/>
      <c r="BG45" s="79"/>
      <c r="BH45" s="16"/>
    </row>
    <row r="46" spans="1:61" ht="15" customHeight="1">
      <c r="BC46" s="79"/>
      <c r="BD46" s="79"/>
      <c r="BE46" s="79"/>
      <c r="BF46" s="79"/>
      <c r="BG46" s="79"/>
      <c r="BH46" s="16"/>
    </row>
    <row r="47" spans="1:61" ht="15" customHeight="1">
      <c r="BH47" s="4"/>
    </row>
  </sheetData>
  <sheetProtection sheet="1" objects="1" scenarios="1" formatCells="0" selectLockedCells="1"/>
  <mergeCells count="106">
    <mergeCell ref="A1:D2"/>
    <mergeCell ref="F1:BI1"/>
    <mergeCell ref="F2:BI2"/>
    <mergeCell ref="A3:D5"/>
    <mergeCell ref="F3:AC3"/>
    <mergeCell ref="AE3:AF3"/>
    <mergeCell ref="AG3:BE3"/>
    <mergeCell ref="F4:F8"/>
    <mergeCell ref="G4:G8"/>
    <mergeCell ref="H4:H8"/>
    <mergeCell ref="BH4:BH10"/>
    <mergeCell ref="BI4:BI10"/>
    <mergeCell ref="BE4:BE10"/>
    <mergeCell ref="BG4:BG10"/>
    <mergeCell ref="BB4:BB10"/>
    <mergeCell ref="AZ4:AZ8"/>
    <mergeCell ref="BA9:BA10"/>
    <mergeCell ref="AH9:AH10"/>
    <mergeCell ref="F9:F10"/>
    <mergeCell ref="G9:G10"/>
    <mergeCell ref="H9:H10"/>
    <mergeCell ref="J4:J8"/>
    <mergeCell ref="A6:D8"/>
    <mergeCell ref="J9:J10"/>
    <mergeCell ref="K9:K10"/>
    <mergeCell ref="L9:L10"/>
    <mergeCell ref="L4:L8"/>
    <mergeCell ref="A9:A10"/>
    <mergeCell ref="B9:C10"/>
    <mergeCell ref="D9:D10"/>
    <mergeCell ref="E3:E10"/>
    <mergeCell ref="I4:I9"/>
    <mergeCell ref="K4:K8"/>
    <mergeCell ref="N9:N10"/>
    <mergeCell ref="O9:O10"/>
    <mergeCell ref="Z4:Z10"/>
    <mergeCell ref="AM9:AM10"/>
    <mergeCell ref="AC4:AC10"/>
    <mergeCell ref="M4:M9"/>
    <mergeCell ref="AJ4:AJ8"/>
    <mergeCell ref="N4:N8"/>
    <mergeCell ref="O4:O8"/>
    <mergeCell ref="P4:P8"/>
    <mergeCell ref="Q4:Q8"/>
    <mergeCell ref="R4:R8"/>
    <mergeCell ref="S4:S8"/>
    <mergeCell ref="T4:T8"/>
    <mergeCell ref="U4:U8"/>
    <mergeCell ref="V4:V8"/>
    <mergeCell ref="AA4:AA9"/>
    <mergeCell ref="AB4:AB9"/>
    <mergeCell ref="W4:W8"/>
    <mergeCell ref="X4:X8"/>
    <mergeCell ref="Y4:Y8"/>
    <mergeCell ref="AK4:AK9"/>
    <mergeCell ref="U9:U10"/>
    <mergeCell ref="V9:V10"/>
    <mergeCell ref="AQ9:AQ10"/>
    <mergeCell ref="AE4:AE10"/>
    <mergeCell ref="AF4:AF10"/>
    <mergeCell ref="AG4:AG8"/>
    <mergeCell ref="AD4:AD10"/>
    <mergeCell ref="AI4:AI8"/>
    <mergeCell ref="AI9:AI10"/>
    <mergeCell ref="AH4:AH8"/>
    <mergeCell ref="AG9:AG10"/>
    <mergeCell ref="AL4:AL8"/>
    <mergeCell ref="AM4:AM8"/>
    <mergeCell ref="AJ9:AJ10"/>
    <mergeCell ref="AL9:AL10"/>
    <mergeCell ref="AN9:AN10"/>
    <mergeCell ref="AN4:AN8"/>
    <mergeCell ref="AQ4:AQ8"/>
    <mergeCell ref="W9:W10"/>
    <mergeCell ref="X9:X10"/>
    <mergeCell ref="Y9:Y10"/>
    <mergeCell ref="P9:P10"/>
    <mergeCell ref="Q9:Q10"/>
    <mergeCell ref="R9:R10"/>
    <mergeCell ref="S9:S10"/>
    <mergeCell ref="T9:T10"/>
    <mergeCell ref="AP4:AP8"/>
    <mergeCell ref="AO4:AO9"/>
    <mergeCell ref="AP9:AP10"/>
    <mergeCell ref="AR4:AR8"/>
    <mergeCell ref="BC4:BC9"/>
    <mergeCell ref="BD4:BD9"/>
    <mergeCell ref="BG3:BI3"/>
    <mergeCell ref="BF3:BF10"/>
    <mergeCell ref="AU9:AU10"/>
    <mergeCell ref="AV9:AV10"/>
    <mergeCell ref="AW9:AW10"/>
    <mergeCell ref="AX9:AX10"/>
    <mergeCell ref="AY9:AY10"/>
    <mergeCell ref="AU4:AU8"/>
    <mergeCell ref="AV4:AV8"/>
    <mergeCell ref="AW4:AW8"/>
    <mergeCell ref="AX4:AX8"/>
    <mergeCell ref="AY4:AY8"/>
    <mergeCell ref="AS4:AS8"/>
    <mergeCell ref="AT4:AT8"/>
    <mergeCell ref="AR9:AR10"/>
    <mergeCell ref="AS9:AS10"/>
    <mergeCell ref="AT9:AT10"/>
    <mergeCell ref="BA4:BA8"/>
    <mergeCell ref="AZ9:AZ10"/>
  </mergeCells>
  <conditionalFormatting sqref="D11:E36 BG11:BH36 AE11:AE36">
    <cfRule type="cellIs" dxfId="65" priority="14" operator="equal">
      <formula>"G"</formula>
    </cfRule>
    <cfRule type="cellIs" dxfId="64" priority="15" operator="equal">
      <formula>"V"</formula>
    </cfRule>
  </conditionalFormatting>
  <conditionalFormatting sqref="K11:K36">
    <cfRule type="iconSet" priority="13">
      <iconSet iconSet="3Symbols2" showValue="0" reverse="1">
        <cfvo type="percent" val="0"/>
        <cfvo type="num" val="0" gte="0"/>
        <cfvo type="num" val="1" gte="0"/>
      </iconSet>
    </cfRule>
  </conditionalFormatting>
  <conditionalFormatting sqref="N11:Y36">
    <cfRule type="iconSet" priority="12">
      <iconSet iconSet="3Arrows" showValue="0">
        <cfvo type="percent" val="0"/>
        <cfvo type="num" val="-1" gte="0"/>
        <cfvo type="num" val="0" gte="0"/>
      </iconSet>
    </cfRule>
  </conditionalFormatting>
  <conditionalFormatting sqref="AP11:BA36">
    <cfRule type="iconSet" priority="11">
      <iconSet iconSet="3Arrows" showValue="0">
        <cfvo type="percent" val="0"/>
        <cfvo type="num" val="-1" gte="0"/>
        <cfvo type="num" val="0" gte="0"/>
      </iconSet>
    </cfRule>
  </conditionalFormatting>
  <conditionalFormatting sqref="AM11:AM36">
    <cfRule type="iconSet" priority="10">
      <iconSet iconSet="3Symbols2" showValue="0" reverse="1">
        <cfvo type="percent" val="0"/>
        <cfvo type="num" val="0" gte="0"/>
        <cfvo type="num" val="1" gte="0"/>
      </iconSet>
    </cfRule>
  </conditionalFormatting>
  <conditionalFormatting sqref="E11:E36">
    <cfRule type="cellIs" dxfId="63" priority="8" operator="equal">
      <formula>"LnE"</formula>
    </cfRule>
    <cfRule type="cellIs" dxfId="62" priority="9" operator="equal">
      <formula>"LvB"</formula>
    </cfRule>
  </conditionalFormatting>
  <conditionalFormatting sqref="K11:K36 AM11:AM36">
    <cfRule type="iconSet" priority="5">
      <iconSet iconSet="3Symbols2" showValue="0" reverse="1">
        <cfvo type="percent" val="0"/>
        <cfvo type="num" val="0" gte="0"/>
        <cfvo type="num" val="1" gte="0"/>
      </iconSet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89" orientation="landscape" r:id="rId1"/>
  <headerFooter alignWithMargins="0"/>
  <rowBreaks count="1" manualBreakCount="1">
    <brk id="36" max="5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topLeftCell="A7" zoomScaleNormal="70" zoomScaleSheetLayoutView="100" zoomScalePageLayoutView="115" workbookViewId="0">
      <selection activeCell="O18" sqref="O18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20" t="s">
        <v>100</v>
      </c>
      <c r="D1" s="21" t="s">
        <v>102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149</v>
      </c>
      <c r="C2" s="25">
        <f>IF(F2="-","-",IF(F2&gt;=$W$8,1,(IF(F2&gt;$T$10,1.5,(IF(F2&gt;=$W$10,2,(IF(F2&gt;$T$12,2.5,(IF(F2&gt;=$W$12,3,(IF(F2&gt;$T$14,3.5,(IF(F2&gt;=$W$14,4,(IF(F2&gt;$T$16,4.5,5))))))))))))))))</f>
        <v>3.5</v>
      </c>
      <c r="D2" s="26">
        <f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50</v>
      </c>
      <c r="F2" s="28">
        <f>IF(AND(G2="",H2="",I2="",J2="",K2="",L2="",M2="",N2="",O2="",P2="",Q2="",R2=""),"-",SUM(G2:R2))</f>
        <v>30</v>
      </c>
      <c r="G2" s="194">
        <v>4</v>
      </c>
      <c r="H2" s="195">
        <v>3</v>
      </c>
      <c r="I2" s="195">
        <v>7</v>
      </c>
      <c r="J2" s="195">
        <v>9</v>
      </c>
      <c r="K2" s="195">
        <v>7</v>
      </c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86</v>
      </c>
      <c r="C3" s="25">
        <f t="shared" ref="C3:C22" si="0">IF(F3="-","-",IF(F3&gt;=$W$8,1,(IF(F3&gt;$T$10,1.5,(IF(F3&gt;=$W$10,2,(IF(F3&gt;$T$12,2.5,(IF(F3&gt;=$W$12,3,(IF(F3&gt;$T$14,3.5,(IF(F3&gt;=$W$14,4,(IF(F3&gt;$T$16,4.5,5))))))))))))))))</f>
        <v>3</v>
      </c>
      <c r="D3" s="26">
        <f t="shared" ref="D3:D22" si="1">IF(F3="-","-",IF(F3&gt;=$W$4,1,(IF(F3&gt;$T$6,1.5,(IF(F3&gt;=$W$6,2,(IF(F3&gt;$T$8,2.5,(IF(F3&gt;=$W$8,3,(IF(F3&gt;$T$10,3.5,(IF(F3&gt;=$W$10,4,(IF(F3&gt;$T$12,4.5,5))))))))))))))))</f>
        <v>5</v>
      </c>
      <c r="E3" s="27" t="str">
        <f>IF($C$29=0,"-",ROUND((100/$C$28)*SUM(G3:S3),1))</f>
        <v>-</v>
      </c>
      <c r="F3" s="28">
        <f>IF(AND(G3="",H3="",I3="",J3="",K3="",L3="",M3="",N3="",O3="",P3="",Q3="",R3=""),"-",SUM(G3:R3))</f>
        <v>36</v>
      </c>
      <c r="G3" s="198">
        <v>8</v>
      </c>
      <c r="H3" s="199">
        <v>6</v>
      </c>
      <c r="I3" s="199">
        <v>12</v>
      </c>
      <c r="J3" s="199">
        <v>7</v>
      </c>
      <c r="K3" s="199">
        <v>3</v>
      </c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 t="str">
        <f t="shared" ref="E4:E27" si="2">IF($C$29=0,"-",ROUND((100/$C$28)*SUM(G4:S4),1))</f>
        <v>-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 t="str">
        <f t="shared" si="2"/>
        <v>-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 t="str">
        <f t="shared" si="2"/>
        <v>-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 t="str">
        <f t="shared" si="2"/>
        <v>-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 t="str">
        <f t="shared" si="2"/>
        <v>-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 t="str">
        <f t="shared" si="2"/>
        <v>-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 t="str">
        <f t="shared" si="2"/>
        <v>-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 t="str">
        <f t="shared" si="2"/>
        <v>-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 t="str">
        <f t="shared" si="2"/>
        <v>-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 t="str">
        <f t="shared" si="2"/>
        <v>-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 t="str">
        <f t="shared" si="2"/>
        <v>-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 t="str">
        <f t="shared" si="2"/>
        <v>-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 t="str">
        <f t="shared" si="2"/>
        <v>-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 t="str">
        <f t="shared" si="2"/>
        <v>-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 t="str">
        <f t="shared" si="2"/>
        <v>-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 t="str">
        <f t="shared" si="2"/>
        <v>-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 t="str">
        <f t="shared" si="2"/>
        <v>-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 t="str">
        <f t="shared" si="2"/>
        <v>-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39" t="s">
        <v>104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 t="str">
        <f t="shared" si="2"/>
        <v>-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39" t="s">
        <v>169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>IF(F23="-","-",IF(F23&gt;=$W$8,1,(IF(F23&gt;$T$10,1.5,(IF(F23&gt;=$W$10,2,(IF(F23&gt;$T$12,2.5,(IF(F23&gt;=$W$12,3,(IF(F23&gt;$T$14,3.5,(IF(F23&gt;=$W$14,4,(IF(F23&gt;$T$16,4.5,5))))))))))))))))</f>
        <v>-</v>
      </c>
      <c r="D23" s="26" t="str">
        <f>IF(F23="-","-",IF(F23&gt;=$W$4,1,(IF(F23&gt;$T$6,1.5,(IF(F23&gt;=$W$6,2,(IF(F23&gt;$T$8,2.5,(IF(F23&gt;=$W$8,3,(IF(F23&gt;$T$10,3.5,(IF(F23&gt;=$W$10,4,(IF(F23&gt;$T$12,4.5,5))))))))))))))))</f>
        <v>-</v>
      </c>
      <c r="E23" s="27" t="str">
        <f t="shared" si="2"/>
        <v>-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213"/>
      <c r="AG23" s="38"/>
    </row>
    <row r="24" spans="1:33" ht="14.65" customHeight="1" thickBot="1">
      <c r="A24" s="29" t="str">
        <f>Kalender!B31</f>
        <v>y</v>
      </c>
      <c r="B24" s="211"/>
      <c r="C24" s="25" t="str">
        <f>IF(F24="-","-",IF(F24&gt;=$W$8,1,(IF(F24&gt;$T$10,1.5,(IF(F24&gt;=$W$10,2,(IF(F24&gt;$T$12,2.5,(IF(F24&gt;=$W$12,3,(IF(F24&gt;$T$14,3.5,(IF(F24&gt;=$W$14,4,(IF(F24&gt;$T$16,4.5,5))))))))))))))))</f>
        <v>-</v>
      </c>
      <c r="D24" s="26" t="str">
        <f>IF(F24="-","-",IF(F24&gt;=$W$4,1,(IF(F24&gt;$T$6,1.5,(IF(F24&gt;=$W$6,2,(IF(F24&gt;$T$8,2.5,(IF(F24&gt;=$W$8,3,(IF(F24&gt;$T$10,3.5,(IF(F24&gt;=$W$10,4,(IF(F24&gt;$T$12,4.5,5))))))))))))))))</f>
        <v>-</v>
      </c>
      <c r="E24" s="27" t="str">
        <f t="shared" si="2"/>
        <v>-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>IF(F25="-","-",IF(F25&gt;=$W$8,1,(IF(F25&gt;$T$10,1.5,(IF(F25&gt;=$W$10,2,(IF(F25&gt;$T$12,2.5,(IF(F25&gt;=$W$12,3,(IF(F25&gt;$T$14,3.5,(IF(F25&gt;=$W$14,4,(IF(F25&gt;$T$16,4.5,5))))))))))))))))</f>
        <v>-</v>
      </c>
      <c r="D25" s="26" t="str">
        <f>IF(F25="-","-",IF(F25&gt;=$W$4,1,(IF(F25&gt;$T$6,1.5,(IF(F25&gt;=$W$6,2,(IF(F25&gt;$T$8,2.5,(IF(F25&gt;=$W$8,3,(IF(F25&gt;$T$10,3.5,(IF(F25&gt;=$W$10,4,(IF(F25&gt;$T$12,4.5,5))))))))))))))))</f>
        <v>-</v>
      </c>
      <c r="E25" s="27" t="str">
        <f t="shared" si="2"/>
        <v>-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07" t="s">
        <v>150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>IF(F26="-","-",IF(F26&gt;=$W$8,1,(IF(F26&gt;$T$10,1.5,(IF(F26&gt;=$W$10,2,(IF(F26&gt;$T$12,2.5,(IF(F26&gt;=$W$12,3,(IF(F26&gt;$T$14,3.5,(IF(F26&gt;=$W$14,4,(IF(F26&gt;$T$16,4.5,5))))))))))))))))</f>
        <v>-</v>
      </c>
      <c r="D26" s="26" t="str">
        <f>IF(F26="-","-",IF(F26&gt;=$W$4,1,(IF(F26&gt;$T$6,1.5,(IF(F26&gt;=$W$6,2,(IF(F26&gt;$T$8,2.5,(IF(F26&gt;=$W$8,3,(IF(F26&gt;$T$10,3.5,(IF(F26&gt;=$W$10,4,(IF(F26&gt;$T$12,4.5,5))))))))))))))))</f>
        <v>-</v>
      </c>
      <c r="E26" s="27" t="str">
        <f t="shared" si="2"/>
        <v>-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1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>IF(F27="-","-",IF(F27&gt;=$W$8,1,(IF(F27&gt;$T$10,1.5,(IF(F27&gt;=$W$10,2,(IF(F27&gt;$T$12,2.5,(IF(F27&gt;=$W$12,3,(IF(F27&gt;$T$14,3.5,(IF(F27&gt;=$W$14,4,(IF(F27&gt;$T$16,4.5,5))))))))))))))))</f>
        <v>-</v>
      </c>
      <c r="D27" s="26" t="str">
        <f>IF(F27="-","-",IF(F27&gt;=$W$4,1,(IF(F27&gt;$T$6,1.5,(IF(F27&gt;=$W$6,2,(IF(F27&gt;$T$8,2.5,(IF(F27&gt;=$W$8,3,(IF(F27&gt;$T$10,3.5,(IF(F27&gt;=$W$10,4,(IF(F27&gt;$T$12,4.5,5))))))))))))))))</f>
        <v>-</v>
      </c>
      <c r="E27" s="27" t="str">
        <f t="shared" si="2"/>
        <v>-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07" t="s">
        <v>152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1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07" t="s">
        <v>151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2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07" t="s">
        <v>153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58</v>
      </c>
      <c r="B35" s="533"/>
      <c r="C35" s="533"/>
      <c r="D35" s="530" t="s">
        <v>62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1</v>
      </c>
      <c r="AC35" s="47">
        <f>SUMPRODUCT(($C$2:$C$27=3.5)*(1))</f>
        <v>1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W19:AE19"/>
    <mergeCell ref="T21:AF21"/>
    <mergeCell ref="T22:AF22"/>
    <mergeCell ref="T25:W26"/>
    <mergeCell ref="T31:W32"/>
    <mergeCell ref="C28:F28"/>
    <mergeCell ref="T28:W29"/>
    <mergeCell ref="A29:F32"/>
    <mergeCell ref="D33:F34"/>
    <mergeCell ref="A33:C34"/>
    <mergeCell ref="M29:M34"/>
    <mergeCell ref="R29:R34"/>
    <mergeCell ref="T34:W35"/>
    <mergeCell ref="D35:E36"/>
    <mergeCell ref="N29:N34"/>
    <mergeCell ref="O29:O34"/>
    <mergeCell ref="P29:P34"/>
    <mergeCell ref="Q29:Q34"/>
    <mergeCell ref="J29:J34"/>
    <mergeCell ref="K29:K34"/>
    <mergeCell ref="A35:C36"/>
    <mergeCell ref="G29:G34"/>
    <mergeCell ref="H29:H34"/>
    <mergeCell ref="I29:I34"/>
    <mergeCell ref="L29:L34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B8:AC9"/>
    <mergeCell ref="AE8:AF8"/>
    <mergeCell ref="AE9:AF9"/>
    <mergeCell ref="AE10:AF10"/>
    <mergeCell ref="AE11:AF11"/>
    <mergeCell ref="T8:U9"/>
    <mergeCell ref="V8:V9"/>
    <mergeCell ref="W8:X9"/>
    <mergeCell ref="Y8:Z9"/>
    <mergeCell ref="AA8:AA9"/>
    <mergeCell ref="G1:R1"/>
    <mergeCell ref="S1:AG1"/>
    <mergeCell ref="T3:X3"/>
    <mergeCell ref="Y3:AC3"/>
    <mergeCell ref="AD3:AF3"/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</mergeCells>
  <conditionalFormatting sqref="B2:B27">
    <cfRule type="cellIs" dxfId="61" priority="5" operator="equal">
      <formula>"G"</formula>
    </cfRule>
    <cfRule type="cellIs" dxfId="60" priority="6" operator="equal">
      <formula>"V"</formula>
    </cfRule>
  </conditionalFormatting>
  <conditionalFormatting sqref="B2:B3">
    <cfRule type="cellIs" dxfId="59" priority="1" operator="equal">
      <formula>"G"</formula>
    </cfRule>
    <cfRule type="cellIs" dxfId="58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topLeftCell="A7" zoomScaleNormal="70" zoomScaleSheetLayoutView="100" zoomScalePageLayoutView="115" workbookViewId="0">
      <selection activeCell="O18" sqref="O18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149</v>
      </c>
      <c r="C2" s="25">
        <f>IF(F2="-","-",IF(F2&gt;=$W$8,1,(IF(F2&gt;$T$10,1.5,(IF(F2&gt;=$W$10,2,(IF(F2&gt;$T$12,2.5,(IF(F2&gt;=$W$12,3,(IF(F2&gt;$T$14,3.5,(IF(F2&gt;=$W$14,4,(IF(F2&gt;$T$16,4.5,5))))))))))))))))</f>
        <v>4</v>
      </c>
      <c r="D2" s="26">
        <f>IF(F2="-","-",IF(F2&gt;=$W$4,1,(IF(F2&gt;$T$6,1.5,(IF(F2&gt;=$W$6,2,(IF(F2&gt;$T$8,2.5,(IF(F2&gt;=$W$8,3,(IF(F2&gt;$T$10,3.5,(IF(F2&gt;=$W$10,4,(IF(F2&gt;$T$12,4.5,5))))))))))))))))</f>
        <v>5</v>
      </c>
      <c r="E2" s="27">
        <f>IF($C$28=0,"-",ROUND((100/$C$28)*SUM(G2:S2),1))</f>
        <v>48.3</v>
      </c>
      <c r="F2" s="28">
        <f>IF(AND(G2="",H2="",I2="",J2="",K2="",L2="",M2="",N2="",O2="",P2="",Q2="",R2=""),"-",SUM(G2:R2))</f>
        <v>29</v>
      </c>
      <c r="G2" s="194">
        <v>3</v>
      </c>
      <c r="H2" s="195">
        <v>3</v>
      </c>
      <c r="I2" s="195">
        <v>7</v>
      </c>
      <c r="J2" s="195">
        <v>9</v>
      </c>
      <c r="K2" s="195">
        <v>7</v>
      </c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86</v>
      </c>
      <c r="C3" s="25">
        <f t="shared" ref="C3:C27" si="0">IF(F3="-","-",IF(F3&gt;=$W$8,1,(IF(F3&gt;$T$10,1.5,(IF(F3&gt;=$W$10,2,(IF(F3&gt;$T$12,2.5,(IF(F3&gt;=$W$12,3,(IF(F3&gt;$T$14,3.5,(IF(F3&gt;=$W$14,4,(IF(F3&gt;$T$16,4.5,5))))))))))))))))</f>
        <v>3</v>
      </c>
      <c r="D3" s="26">
        <f t="shared" ref="D3:D27" si="1">IF(F3="-","-",IF(F3&gt;=$W$4,1,(IF(F3&gt;$T$6,1.5,(IF(F3&gt;=$W$6,2,(IF(F3&gt;$T$8,2.5,(IF(F3&gt;=$W$8,3,(IF(F3&gt;$T$10,3.5,(IF(F3&gt;=$W$10,4,(IF(F3&gt;$T$12,4.5,5))))))))))))))))</f>
        <v>5</v>
      </c>
      <c r="E3" s="27">
        <f t="shared" ref="E3:E27" si="2">IF($C$28=0,"-",ROUND((100/$C$28)*SUM(G3:S3),1))</f>
        <v>60</v>
      </c>
      <c r="F3" s="28">
        <f>IF(AND(G3="",H3="",I3="",J3="",K3="",L3="",M3="",N3="",O3="",P3="",Q3="",R3=""),"-",SUM(G3:R3))</f>
        <v>36</v>
      </c>
      <c r="G3" s="198">
        <v>7</v>
      </c>
      <c r="H3" s="199">
        <v>6</v>
      </c>
      <c r="I3" s="199">
        <v>13</v>
      </c>
      <c r="J3" s="199">
        <v>7</v>
      </c>
      <c r="K3" s="199">
        <v>3</v>
      </c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213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42" t="s">
        <v>158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0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1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>
        <f t="shared" si="2"/>
        <v>0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42" t="s">
        <v>159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0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1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42" t="s">
        <v>160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0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0</v>
      </c>
      <c r="AF32" s="52">
        <f>SUMPRODUCT(($D$2:$D$27=5)*(1))</f>
        <v>2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42" t="s">
        <v>161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60</v>
      </c>
      <c r="B35" s="533"/>
      <c r="C35" s="533"/>
      <c r="D35" s="530" t="s">
        <v>61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0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0</v>
      </c>
      <c r="AB35" s="47">
        <f>SUMPRODUCT(($C$2:$C$27=3)*(1))</f>
        <v>1</v>
      </c>
      <c r="AC35" s="47">
        <f>SUMPRODUCT(($C$2:$C$27=3.5)*(1))</f>
        <v>0</v>
      </c>
      <c r="AD35" s="47">
        <f>SUMPRODUCT(($C$2:$C$27=4)*(1))</f>
        <v>1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  <mergeCell ref="G1:R1"/>
    <mergeCell ref="S1:AG1"/>
    <mergeCell ref="T3:X3"/>
    <mergeCell ref="Y3:AC3"/>
    <mergeCell ref="AD3:AF3"/>
    <mergeCell ref="T8:U9"/>
    <mergeCell ref="V8:V9"/>
    <mergeCell ref="W8:X9"/>
    <mergeCell ref="Y8:Z9"/>
    <mergeCell ref="AA8:AA9"/>
    <mergeCell ref="AB8:AC9"/>
    <mergeCell ref="AE8:AF8"/>
    <mergeCell ref="AE9:AF9"/>
    <mergeCell ref="AE10:AF10"/>
    <mergeCell ref="AE11:AF11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</mergeCells>
  <conditionalFormatting sqref="B2:B27">
    <cfRule type="cellIs" dxfId="57" priority="3" operator="equal">
      <formula>"G"</formula>
    </cfRule>
    <cfRule type="cellIs" dxfId="56" priority="4" operator="equal">
      <formula>"V"</formula>
    </cfRule>
  </conditionalFormatting>
  <conditionalFormatting sqref="B2:B3">
    <cfRule type="cellIs" dxfId="55" priority="1" operator="equal">
      <formula>"G"</formula>
    </cfRule>
    <cfRule type="cellIs" dxfId="54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36"/>
  <sheetViews>
    <sheetView view="pageBreakPreview" topLeftCell="A19" zoomScaleNormal="70" zoomScaleSheetLayoutView="100" zoomScalePageLayoutView="115" workbookViewId="0">
      <selection activeCell="O18" sqref="O18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3" width="3.5703125" style="1" customWidth="1"/>
    <col min="34" max="16384" width="11.42578125" style="1"/>
  </cols>
  <sheetData>
    <row r="1" spans="1:33" ht="30" customHeight="1" thickBot="1">
      <c r="A1" s="19" t="s">
        <v>16</v>
      </c>
      <c r="B1" s="125" t="s">
        <v>88</v>
      </c>
      <c r="C1" s="54" t="s">
        <v>101</v>
      </c>
      <c r="D1" s="55" t="s">
        <v>103</v>
      </c>
      <c r="E1" s="22" t="s">
        <v>17</v>
      </c>
      <c r="F1" s="23" t="s">
        <v>18</v>
      </c>
      <c r="G1" s="494" t="s">
        <v>19</v>
      </c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6"/>
      <c r="S1" s="494" t="s">
        <v>202</v>
      </c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6"/>
    </row>
    <row r="2" spans="1:33" ht="14.65" customHeight="1" thickBot="1">
      <c r="A2" s="24" t="str">
        <f>Kalender!B9</f>
        <v>Franz Muster</v>
      </c>
      <c r="B2" s="209" t="s">
        <v>149</v>
      </c>
      <c r="C2" s="25">
        <f>IF(F2="-","-",IF(F2&gt;=$W$8,1,(IF(F2&gt;$T$10,1.5,(IF(F2&gt;=$W$10,2,(IF(F2&gt;$T$12,2.5,(IF(F2&gt;=$W$12,3,(IF(F2&gt;$T$14,3.5,(IF(F2&gt;=$W$14,4,(IF(F2&gt;$T$16,4.5,5))))))))))))))))</f>
        <v>2.5</v>
      </c>
      <c r="D2" s="26">
        <f>IF(F2="-","-",IF(F2&gt;=$W$4,1,(IF(F2&gt;$T$6,1.5,(IF(F2&gt;=$W$6,2,(IF(F2&gt;$T$8,2.5,(IF(F2&gt;=$W$8,3,(IF(F2&gt;$T$10,3.5,(IF(F2&gt;=$W$10,4,(IF(F2&gt;$T$12,4.5,5))))))))))))))))</f>
        <v>4.5</v>
      </c>
      <c r="E2" s="27">
        <f>IF($C$28=0,"-",ROUND((100/$C$28)*SUM(G2:S2),1))</f>
        <v>60.8</v>
      </c>
      <c r="F2" s="28">
        <f>IF(AND(G2="",H2="",I2="",J2="",K2="",L2="",M2="",N2="",O2="",P2="",Q2="",R2=""),"-",SUM(G2:R2))</f>
        <v>36.5</v>
      </c>
      <c r="G2" s="194">
        <v>8</v>
      </c>
      <c r="H2" s="195">
        <v>5</v>
      </c>
      <c r="I2" s="195">
        <v>7.5</v>
      </c>
      <c r="J2" s="195">
        <v>9</v>
      </c>
      <c r="K2" s="195">
        <v>7</v>
      </c>
      <c r="L2" s="195"/>
      <c r="M2" s="195"/>
      <c r="N2" s="195"/>
      <c r="O2" s="195"/>
      <c r="P2" s="196"/>
      <c r="Q2" s="196"/>
      <c r="R2" s="197"/>
      <c r="S2" s="32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4"/>
      <c r="AG2" s="35"/>
    </row>
    <row r="3" spans="1:33" ht="14.65" customHeight="1" thickBot="1">
      <c r="A3" s="29" t="str">
        <f>Kalender!B10</f>
        <v>Resi  Stiegel</v>
      </c>
      <c r="B3" s="210" t="s">
        <v>86</v>
      </c>
      <c r="C3" s="25">
        <f t="shared" ref="C3:C27" si="0">IF(F3="-","-",IF(F3&gt;=$W$8,1,(IF(F3&gt;$T$10,1.5,(IF(F3&gt;=$W$10,2,(IF(F3&gt;$T$12,2.5,(IF(F3&gt;=$W$12,3,(IF(F3&gt;$T$14,3.5,(IF(F3&gt;=$W$14,4,(IF(F3&gt;$T$16,4.5,5))))))))))))))))</f>
        <v>1</v>
      </c>
      <c r="D3" s="26">
        <f t="shared" ref="D3:D27" si="1">IF(F3="-","-",IF(F3&gt;=$W$4,1,(IF(F3&gt;$T$6,1.5,(IF(F3&gt;=$W$6,2,(IF(F3&gt;$T$8,2.5,(IF(F3&gt;=$W$8,3,(IF(F3&gt;$T$10,3.5,(IF(F3&gt;=$W$10,4,(IF(F3&gt;$T$12,4.5,5))))))))))))))))</f>
        <v>3</v>
      </c>
      <c r="E3" s="27">
        <f t="shared" ref="E3:E27" si="2">IF($C$28=0,"-",ROUND((100/$C$28)*SUM(G3:S3),1))</f>
        <v>75</v>
      </c>
      <c r="F3" s="28">
        <f>IF(AND(G3="",H3="",I3="",J3="",K3="",L3="",M3="",N3="",O3="",P3="",Q3="",R3=""),"-",SUM(G3:R3))</f>
        <v>45</v>
      </c>
      <c r="G3" s="198">
        <v>10</v>
      </c>
      <c r="H3" s="199">
        <v>13</v>
      </c>
      <c r="I3" s="199">
        <v>12</v>
      </c>
      <c r="J3" s="199">
        <v>7</v>
      </c>
      <c r="K3" s="199">
        <v>3</v>
      </c>
      <c r="L3" s="199"/>
      <c r="M3" s="199"/>
      <c r="N3" s="199"/>
      <c r="O3" s="199"/>
      <c r="P3" s="199"/>
      <c r="Q3" s="199"/>
      <c r="R3" s="200"/>
      <c r="S3" s="32"/>
      <c r="T3" s="497" t="s">
        <v>20</v>
      </c>
      <c r="U3" s="498"/>
      <c r="V3" s="498"/>
      <c r="W3" s="498"/>
      <c r="X3" s="499"/>
      <c r="Y3" s="497" t="s">
        <v>21</v>
      </c>
      <c r="Z3" s="498"/>
      <c r="AA3" s="498"/>
      <c r="AB3" s="498"/>
      <c r="AC3" s="499"/>
      <c r="AD3" s="497" t="s">
        <v>22</v>
      </c>
      <c r="AE3" s="498"/>
      <c r="AF3" s="499"/>
      <c r="AG3" s="35"/>
    </row>
    <row r="4" spans="1:33" ht="14.65" customHeight="1">
      <c r="A4" s="29" t="str">
        <f>Kalender!B11</f>
        <v>c</v>
      </c>
      <c r="B4" s="210"/>
      <c r="C4" s="25" t="str">
        <f t="shared" si="0"/>
        <v>-</v>
      </c>
      <c r="D4" s="26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IF(AND(G4="",H4="",I4="",J4="",K4="",L4="",M4="",N4="",O4="",P4="",Q4="",R4=""),"-",SUM(G4:R4))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2"/>
      <c r="T4" s="483">
        <f>ROUND($C$28/100*Y4,0)</f>
        <v>60</v>
      </c>
      <c r="U4" s="484"/>
      <c r="V4" s="487" t="s">
        <v>2</v>
      </c>
      <c r="W4" s="488">
        <f>ROUND($C$28/100*AB4,0)</f>
        <v>55</v>
      </c>
      <c r="X4" s="489"/>
      <c r="Y4" s="491">
        <v>100</v>
      </c>
      <c r="Z4" s="492"/>
      <c r="AA4" s="475" t="s">
        <v>2</v>
      </c>
      <c r="AB4" s="475">
        <v>91</v>
      </c>
      <c r="AC4" s="476"/>
      <c r="AD4" s="36">
        <v>1</v>
      </c>
      <c r="AE4" s="479" t="s">
        <v>86</v>
      </c>
      <c r="AF4" s="480"/>
      <c r="AG4" s="35"/>
    </row>
    <row r="5" spans="1:33" ht="14.65" customHeight="1" thickBot="1">
      <c r="A5" s="29" t="str">
        <f>Kalender!B12</f>
        <v>d</v>
      </c>
      <c r="B5" s="211"/>
      <c r="C5" s="25" t="str">
        <f t="shared" si="0"/>
        <v>-</v>
      </c>
      <c r="D5" s="26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200"/>
      <c r="S5" s="32"/>
      <c r="T5" s="485"/>
      <c r="U5" s="486"/>
      <c r="V5" s="486"/>
      <c r="W5" s="486"/>
      <c r="X5" s="490"/>
      <c r="Y5" s="493"/>
      <c r="Z5" s="477"/>
      <c r="AA5" s="477"/>
      <c r="AB5" s="477"/>
      <c r="AC5" s="478"/>
      <c r="AD5" s="37">
        <v>1</v>
      </c>
      <c r="AE5" s="481" t="s">
        <v>87</v>
      </c>
      <c r="AF5" s="482"/>
      <c r="AG5" s="35"/>
    </row>
    <row r="6" spans="1:33" ht="14.65" customHeight="1">
      <c r="A6" s="29" t="str">
        <f>Kalender!B13</f>
        <v>e</v>
      </c>
      <c r="B6" s="211"/>
      <c r="C6" s="25" t="str">
        <f t="shared" si="0"/>
        <v>-</v>
      </c>
      <c r="D6" s="26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200"/>
      <c r="S6" s="32"/>
      <c r="T6" s="483">
        <f>ROUND($C$28/100*Y6,0)</f>
        <v>54</v>
      </c>
      <c r="U6" s="484"/>
      <c r="V6" s="487" t="s">
        <v>2</v>
      </c>
      <c r="W6" s="488">
        <f>ROUND($C$28/100*AB6,0)</f>
        <v>49</v>
      </c>
      <c r="X6" s="489"/>
      <c r="Y6" s="491">
        <v>90</v>
      </c>
      <c r="Z6" s="492"/>
      <c r="AA6" s="475" t="s">
        <v>2</v>
      </c>
      <c r="AB6" s="475">
        <v>81</v>
      </c>
      <c r="AC6" s="476"/>
      <c r="AD6" s="36">
        <v>2</v>
      </c>
      <c r="AE6" s="479" t="s">
        <v>86</v>
      </c>
      <c r="AF6" s="480"/>
      <c r="AG6" s="35"/>
    </row>
    <row r="7" spans="1:33" ht="14.65" customHeight="1" thickBot="1">
      <c r="A7" s="29" t="str">
        <f>Kalender!B14</f>
        <v>f</v>
      </c>
      <c r="B7" s="210"/>
      <c r="C7" s="25" t="str">
        <f t="shared" si="0"/>
        <v>-</v>
      </c>
      <c r="D7" s="26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200"/>
      <c r="S7" s="32"/>
      <c r="T7" s="485"/>
      <c r="U7" s="486"/>
      <c r="V7" s="486"/>
      <c r="W7" s="486"/>
      <c r="X7" s="490"/>
      <c r="Y7" s="493"/>
      <c r="Z7" s="477"/>
      <c r="AA7" s="477"/>
      <c r="AB7" s="477"/>
      <c r="AC7" s="478"/>
      <c r="AD7" s="37">
        <v>1</v>
      </c>
      <c r="AE7" s="481" t="s">
        <v>87</v>
      </c>
      <c r="AF7" s="482"/>
      <c r="AG7" s="35"/>
    </row>
    <row r="8" spans="1:33" ht="14.65" customHeight="1">
      <c r="A8" s="29" t="str">
        <f>Kalender!B15</f>
        <v>g</v>
      </c>
      <c r="B8" s="211"/>
      <c r="C8" s="25" t="str">
        <f t="shared" si="0"/>
        <v>-</v>
      </c>
      <c r="D8" s="26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200"/>
      <c r="S8" s="32"/>
      <c r="T8" s="483">
        <f>ROUND($C$28/100*Y8,0)</f>
        <v>48</v>
      </c>
      <c r="U8" s="484"/>
      <c r="V8" s="487" t="s">
        <v>2</v>
      </c>
      <c r="W8" s="488">
        <f>ROUND($C$28/100*AB8,0)</f>
        <v>43</v>
      </c>
      <c r="X8" s="489"/>
      <c r="Y8" s="491">
        <v>80</v>
      </c>
      <c r="Z8" s="492"/>
      <c r="AA8" s="475" t="s">
        <v>2</v>
      </c>
      <c r="AB8" s="475">
        <v>71</v>
      </c>
      <c r="AC8" s="476"/>
      <c r="AD8" s="36">
        <v>3</v>
      </c>
      <c r="AE8" s="479" t="s">
        <v>86</v>
      </c>
      <c r="AF8" s="480"/>
      <c r="AG8" s="35"/>
    </row>
    <row r="9" spans="1:33" ht="14.65" customHeight="1" thickBot="1">
      <c r="A9" s="29" t="str">
        <f>Kalender!B16</f>
        <v>i</v>
      </c>
      <c r="B9" s="210"/>
      <c r="C9" s="25" t="str">
        <f t="shared" si="0"/>
        <v>-</v>
      </c>
      <c r="D9" s="26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200"/>
      <c r="S9" s="32"/>
      <c r="T9" s="485"/>
      <c r="U9" s="486"/>
      <c r="V9" s="486"/>
      <c r="W9" s="486"/>
      <c r="X9" s="490"/>
      <c r="Y9" s="493"/>
      <c r="Z9" s="477"/>
      <c r="AA9" s="477"/>
      <c r="AB9" s="477"/>
      <c r="AC9" s="478"/>
      <c r="AD9" s="37">
        <v>1</v>
      </c>
      <c r="AE9" s="481" t="s">
        <v>87</v>
      </c>
      <c r="AF9" s="482"/>
      <c r="AG9" s="35"/>
    </row>
    <row r="10" spans="1:33" ht="14.65" customHeight="1">
      <c r="A10" s="29" t="str">
        <f>Kalender!B17</f>
        <v>j</v>
      </c>
      <c r="B10" s="211"/>
      <c r="C10" s="25" t="str">
        <f t="shared" si="0"/>
        <v>-</v>
      </c>
      <c r="D10" s="26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  <c r="S10" s="32"/>
      <c r="T10" s="483">
        <f>ROUND($C$28/100*Y10,0)</f>
        <v>42</v>
      </c>
      <c r="U10" s="484"/>
      <c r="V10" s="487" t="s">
        <v>2</v>
      </c>
      <c r="W10" s="488">
        <f>ROUND($C$28/100*AB10,0)</f>
        <v>37</v>
      </c>
      <c r="X10" s="489"/>
      <c r="Y10" s="491">
        <v>70</v>
      </c>
      <c r="Z10" s="492"/>
      <c r="AA10" s="475" t="s">
        <v>2</v>
      </c>
      <c r="AB10" s="475">
        <v>61</v>
      </c>
      <c r="AC10" s="476"/>
      <c r="AD10" s="36">
        <v>4</v>
      </c>
      <c r="AE10" s="479" t="s">
        <v>86</v>
      </c>
      <c r="AF10" s="480"/>
      <c r="AG10" s="35"/>
    </row>
    <row r="11" spans="1:33" ht="14.65" customHeight="1" thickBot="1">
      <c r="A11" s="29" t="str">
        <f>Kalender!B18</f>
        <v>k</v>
      </c>
      <c r="B11" s="211"/>
      <c r="C11" s="25" t="str">
        <f t="shared" si="0"/>
        <v>-</v>
      </c>
      <c r="D11" s="26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200"/>
      <c r="S11" s="32"/>
      <c r="T11" s="485"/>
      <c r="U11" s="486"/>
      <c r="V11" s="486"/>
      <c r="W11" s="486"/>
      <c r="X11" s="490"/>
      <c r="Y11" s="493"/>
      <c r="Z11" s="477"/>
      <c r="AA11" s="477"/>
      <c r="AB11" s="477"/>
      <c r="AC11" s="478"/>
      <c r="AD11" s="37">
        <v>2</v>
      </c>
      <c r="AE11" s="481" t="s">
        <v>86</v>
      </c>
      <c r="AF11" s="482"/>
      <c r="AG11" s="35"/>
    </row>
    <row r="12" spans="1:33" ht="14.65" customHeight="1">
      <c r="A12" s="29" t="str">
        <f>Kalender!B19</f>
        <v>l</v>
      </c>
      <c r="B12" s="211"/>
      <c r="C12" s="25" t="str">
        <f t="shared" si="0"/>
        <v>-</v>
      </c>
      <c r="D12" s="26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200"/>
      <c r="S12" s="32"/>
      <c r="T12" s="483">
        <f>ROUND($C$28/100*Y12,0)</f>
        <v>36</v>
      </c>
      <c r="U12" s="484"/>
      <c r="V12" s="487" t="s">
        <v>2</v>
      </c>
      <c r="W12" s="488">
        <f>ROUND($C$28/100*AB12,0)</f>
        <v>31</v>
      </c>
      <c r="X12" s="489"/>
      <c r="Y12" s="491">
        <v>60</v>
      </c>
      <c r="Z12" s="492"/>
      <c r="AA12" s="475" t="s">
        <v>2</v>
      </c>
      <c r="AB12" s="475">
        <v>51</v>
      </c>
      <c r="AC12" s="476"/>
      <c r="AD12" s="36">
        <v>5</v>
      </c>
      <c r="AE12" s="479" t="s">
        <v>86</v>
      </c>
      <c r="AF12" s="480"/>
      <c r="AG12" s="35"/>
    </row>
    <row r="13" spans="1:33" ht="14.65" customHeight="1" thickBot="1">
      <c r="A13" s="29" t="str">
        <f>Kalender!B20</f>
        <v>m</v>
      </c>
      <c r="B13" s="211"/>
      <c r="C13" s="25" t="str">
        <f t="shared" si="0"/>
        <v>-</v>
      </c>
      <c r="D13" s="26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200"/>
      <c r="S13" s="32"/>
      <c r="T13" s="485"/>
      <c r="U13" s="486"/>
      <c r="V13" s="486"/>
      <c r="W13" s="486"/>
      <c r="X13" s="490"/>
      <c r="Y13" s="493"/>
      <c r="Z13" s="477"/>
      <c r="AA13" s="477"/>
      <c r="AB13" s="477"/>
      <c r="AC13" s="478"/>
      <c r="AD13" s="37">
        <v>3</v>
      </c>
      <c r="AE13" s="481" t="s">
        <v>87</v>
      </c>
      <c r="AF13" s="482"/>
      <c r="AG13" s="35"/>
    </row>
    <row r="14" spans="1:33" ht="14.65" customHeight="1">
      <c r="A14" s="29" t="str">
        <f>Kalender!B21</f>
        <v>o</v>
      </c>
      <c r="B14" s="210"/>
      <c r="C14" s="25" t="str">
        <f t="shared" si="0"/>
        <v>-</v>
      </c>
      <c r="D14" s="26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200"/>
      <c r="S14" s="32"/>
      <c r="T14" s="483">
        <f>ROUND($C$28/100*Y14,0)</f>
        <v>29</v>
      </c>
      <c r="U14" s="484"/>
      <c r="V14" s="487" t="s">
        <v>2</v>
      </c>
      <c r="W14" s="488">
        <f>ROUND($C$28/100*AB14,0)</f>
        <v>25</v>
      </c>
      <c r="X14" s="489"/>
      <c r="Y14" s="491">
        <v>49</v>
      </c>
      <c r="Z14" s="492"/>
      <c r="AA14" s="475" t="s">
        <v>2</v>
      </c>
      <c r="AB14" s="475">
        <v>41</v>
      </c>
      <c r="AC14" s="476"/>
      <c r="AD14" s="36">
        <v>5</v>
      </c>
      <c r="AE14" s="479" t="s">
        <v>86</v>
      </c>
      <c r="AF14" s="480"/>
      <c r="AG14" s="35"/>
    </row>
    <row r="15" spans="1:33" ht="14.65" customHeight="1" thickBot="1">
      <c r="A15" s="29" t="str">
        <f>Kalender!B22</f>
        <v>p</v>
      </c>
      <c r="B15" s="210"/>
      <c r="C15" s="25" t="str">
        <f t="shared" si="0"/>
        <v>-</v>
      </c>
      <c r="D15" s="26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32"/>
      <c r="T15" s="485"/>
      <c r="U15" s="486"/>
      <c r="V15" s="486"/>
      <c r="W15" s="486"/>
      <c r="X15" s="490"/>
      <c r="Y15" s="493"/>
      <c r="Z15" s="477"/>
      <c r="AA15" s="477"/>
      <c r="AB15" s="477"/>
      <c r="AC15" s="478"/>
      <c r="AD15" s="37">
        <v>4</v>
      </c>
      <c r="AE15" s="481" t="s">
        <v>87</v>
      </c>
      <c r="AF15" s="482"/>
      <c r="AG15" s="35"/>
    </row>
    <row r="16" spans="1:33" ht="14.65" customHeight="1">
      <c r="A16" s="29" t="str">
        <f>Kalender!B23</f>
        <v>q</v>
      </c>
      <c r="B16" s="211"/>
      <c r="C16" s="25" t="str">
        <f t="shared" si="0"/>
        <v>-</v>
      </c>
      <c r="D16" s="26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200"/>
      <c r="S16" s="32"/>
      <c r="T16" s="483">
        <f>ROUND($C$28/100*Y16,0)</f>
        <v>24</v>
      </c>
      <c r="U16" s="484"/>
      <c r="V16" s="487" t="s">
        <v>2</v>
      </c>
      <c r="W16" s="488">
        <f>ROUND($C$28/100*AB16,0)</f>
        <v>0</v>
      </c>
      <c r="X16" s="489"/>
      <c r="Y16" s="491">
        <v>40</v>
      </c>
      <c r="Z16" s="492"/>
      <c r="AA16" s="475" t="s">
        <v>2</v>
      </c>
      <c r="AB16" s="475">
        <v>0</v>
      </c>
      <c r="AC16" s="476"/>
      <c r="AD16" s="36">
        <v>5</v>
      </c>
      <c r="AE16" s="479" t="s">
        <v>86</v>
      </c>
      <c r="AF16" s="480"/>
      <c r="AG16" s="35"/>
    </row>
    <row r="17" spans="1:33" ht="14.65" customHeight="1" thickBot="1">
      <c r="A17" s="29" t="str">
        <f>Kalender!B24</f>
        <v>r</v>
      </c>
      <c r="B17" s="211"/>
      <c r="C17" s="25" t="str">
        <f t="shared" si="0"/>
        <v>-</v>
      </c>
      <c r="D17" s="26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32"/>
      <c r="T17" s="485"/>
      <c r="U17" s="486"/>
      <c r="V17" s="486"/>
      <c r="W17" s="486"/>
      <c r="X17" s="490"/>
      <c r="Y17" s="493"/>
      <c r="Z17" s="477"/>
      <c r="AA17" s="477"/>
      <c r="AB17" s="477"/>
      <c r="AC17" s="478"/>
      <c r="AD17" s="37">
        <v>5</v>
      </c>
      <c r="AE17" s="481" t="s">
        <v>87</v>
      </c>
      <c r="AF17" s="482"/>
      <c r="AG17" s="35"/>
    </row>
    <row r="18" spans="1:33" ht="14.65" customHeight="1" thickBot="1">
      <c r="A18" s="29" t="str">
        <f>Kalender!B25</f>
        <v>s</v>
      </c>
      <c r="B18" s="211"/>
      <c r="C18" s="25" t="str">
        <f t="shared" si="0"/>
        <v>-</v>
      </c>
      <c r="D18" s="26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200"/>
      <c r="S18" s="32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8"/>
    </row>
    <row r="19" spans="1:33" ht="14.65" customHeight="1" thickBot="1">
      <c r="A19" s="29" t="str">
        <f>Kalender!B26</f>
        <v>t</v>
      </c>
      <c r="B19" s="210"/>
      <c r="C19" s="25" t="str">
        <f t="shared" si="0"/>
        <v>-</v>
      </c>
      <c r="D19" s="26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32"/>
      <c r="T19" s="39"/>
      <c r="U19" s="39"/>
      <c r="V19" s="39"/>
      <c r="W19" s="536" t="s">
        <v>25</v>
      </c>
      <c r="X19" s="537"/>
      <c r="Y19" s="537"/>
      <c r="Z19" s="537"/>
      <c r="AA19" s="537"/>
      <c r="AB19" s="537"/>
      <c r="AC19" s="537"/>
      <c r="AD19" s="537"/>
      <c r="AE19" s="538"/>
      <c r="AF19" s="39"/>
      <c r="AG19" s="38"/>
    </row>
    <row r="20" spans="1:33" ht="14.65" customHeight="1">
      <c r="A20" s="29" t="str">
        <f>Kalender!B27</f>
        <v>u</v>
      </c>
      <c r="B20" s="210"/>
      <c r="C20" s="25" t="str">
        <f t="shared" si="0"/>
        <v>-</v>
      </c>
      <c r="D20" s="26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200"/>
      <c r="S20" s="32"/>
      <c r="T20" s="33"/>
      <c r="U20" s="33"/>
      <c r="V20" s="33"/>
      <c r="W20" s="33"/>
      <c r="X20" s="40"/>
      <c r="Y20" s="40"/>
      <c r="Z20" s="40"/>
      <c r="AA20" s="40"/>
      <c r="AB20" s="40"/>
      <c r="AC20" s="40"/>
      <c r="AD20" s="40"/>
      <c r="AE20" s="33"/>
      <c r="AF20" s="41"/>
      <c r="AG20" s="38"/>
    </row>
    <row r="21" spans="1:33" ht="14.65" customHeight="1">
      <c r="A21" s="29" t="str">
        <f>Kalender!B28</f>
        <v>v</v>
      </c>
      <c r="B21" s="211"/>
      <c r="C21" s="25" t="str">
        <f t="shared" si="0"/>
        <v>-</v>
      </c>
      <c r="D21" s="26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200"/>
      <c r="S21" s="32"/>
      <c r="T21" s="540" t="s">
        <v>105</v>
      </c>
      <c r="U21" s="539"/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38"/>
    </row>
    <row r="22" spans="1:33" ht="14.65" customHeight="1">
      <c r="A22" s="29" t="str">
        <f>Kalender!B29</f>
        <v>w</v>
      </c>
      <c r="B22" s="210"/>
      <c r="C22" s="25" t="str">
        <f t="shared" si="0"/>
        <v>-</v>
      </c>
      <c r="D22" s="26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S22" s="32"/>
      <c r="T22" s="541" t="s">
        <v>170</v>
      </c>
      <c r="U22" s="539"/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38"/>
    </row>
    <row r="23" spans="1:33" ht="14.65" customHeight="1">
      <c r="A23" s="29" t="str">
        <f>Kalender!B30</f>
        <v>x</v>
      </c>
      <c r="B23" s="210"/>
      <c r="C23" s="25" t="str">
        <f t="shared" si="0"/>
        <v>-</v>
      </c>
      <c r="D23" s="26" t="str">
        <f t="shared" si="1"/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S23" s="3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213"/>
      <c r="AG23" s="38"/>
    </row>
    <row r="24" spans="1:33" ht="14.65" customHeight="1" thickBot="1">
      <c r="A24" s="29" t="str">
        <f>Kalender!B31</f>
        <v>y</v>
      </c>
      <c r="B24" s="211"/>
      <c r="C24" s="25" t="str">
        <f t="shared" si="0"/>
        <v>-</v>
      </c>
      <c r="D24" s="26" t="str">
        <f t="shared" si="1"/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200"/>
      <c r="S24" s="32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38"/>
    </row>
    <row r="25" spans="1:33" ht="14.65" customHeight="1">
      <c r="A25" s="29" t="str">
        <f>Kalender!B32</f>
        <v>z</v>
      </c>
      <c r="B25" s="210"/>
      <c r="C25" s="25" t="str">
        <f t="shared" si="0"/>
        <v>-</v>
      </c>
      <c r="D25" s="26" t="str">
        <f t="shared" si="1"/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200"/>
      <c r="S25" s="32"/>
      <c r="T25" s="542" t="s">
        <v>158</v>
      </c>
      <c r="U25" s="508"/>
      <c r="V25" s="508"/>
      <c r="W25" s="509"/>
      <c r="X25" s="43" t="s">
        <v>9</v>
      </c>
      <c r="Y25" s="44" t="s">
        <v>15</v>
      </c>
      <c r="Z25" s="44" t="s">
        <v>7</v>
      </c>
      <c r="AA25" s="44" t="s">
        <v>4</v>
      </c>
      <c r="AB25" s="44" t="s">
        <v>5</v>
      </c>
      <c r="AC25" s="44" t="s">
        <v>23</v>
      </c>
      <c r="AD25" s="44" t="s">
        <v>8</v>
      </c>
      <c r="AE25" s="44" t="s">
        <v>24</v>
      </c>
      <c r="AF25" s="45" t="s">
        <v>6</v>
      </c>
      <c r="AG25" s="38"/>
    </row>
    <row r="26" spans="1:33" ht="14.65" customHeight="1" thickBot="1">
      <c r="A26" s="29" t="str">
        <f>Kalender!B33</f>
        <v>-</v>
      </c>
      <c r="B26" s="210"/>
      <c r="C26" s="25" t="str">
        <f t="shared" si="0"/>
        <v>-</v>
      </c>
      <c r="D26" s="26" t="str">
        <f t="shared" si="1"/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200"/>
      <c r="S26" s="32"/>
      <c r="T26" s="510"/>
      <c r="U26" s="511"/>
      <c r="V26" s="511"/>
      <c r="W26" s="512"/>
      <c r="X26" s="46">
        <f>SUMPRODUCT(($B$2:$B$27="V")*($D$2:$D$27=1))</f>
        <v>0</v>
      </c>
      <c r="Y26" s="47">
        <f>SUMPRODUCT(($B$2:$B$27="V")*($D$2:$D$27=1.5))</f>
        <v>0</v>
      </c>
      <c r="Z26" s="47">
        <f>SUMPRODUCT(($B$2:$B$27="V")*($D$2:$D$27=2))</f>
        <v>0</v>
      </c>
      <c r="AA26" s="47">
        <f>SUMPRODUCT(($B$2:$B$27="V")*($D$2:$D$27=2.5))</f>
        <v>0</v>
      </c>
      <c r="AB26" s="47">
        <f>SUMPRODUCT(($B$2:$B$27="V")*($D$2:$D$27=3))</f>
        <v>1</v>
      </c>
      <c r="AC26" s="47">
        <f>SUMPRODUCT(($B$2:$B$27="V")*($D$2:$D$27=3.5))</f>
        <v>0</v>
      </c>
      <c r="AD26" s="47">
        <f>SUMPRODUCT(($B$2:$B$27="V")*($D$2:$D$27=4))</f>
        <v>0</v>
      </c>
      <c r="AE26" s="47">
        <f>SUMPRODUCT(($B$2:$B$27="V")*($D$2:$D$27=4.5))</f>
        <v>0</v>
      </c>
      <c r="AF26" s="48">
        <f>SUMPRODUCT(($B$2:$B$27="V")*($D$2:$D$27=5))</f>
        <v>0</v>
      </c>
      <c r="AG26" s="38"/>
    </row>
    <row r="27" spans="1:33" ht="14.65" customHeight="1" thickBot="1">
      <c r="A27" s="30" t="str">
        <f>Kalender!B34</f>
        <v>-</v>
      </c>
      <c r="B27" s="212"/>
      <c r="C27" s="25" t="str">
        <f t="shared" si="0"/>
        <v>-</v>
      </c>
      <c r="D27" s="26" t="str">
        <f t="shared" si="1"/>
        <v>-</v>
      </c>
      <c r="E27" s="27">
        <f t="shared" si="2"/>
        <v>0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20"/>
      <c r="S27" s="33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38"/>
    </row>
    <row r="28" spans="1:33" ht="14.65" customHeight="1" thickBot="1">
      <c r="A28" s="59" t="s">
        <v>20</v>
      </c>
      <c r="B28" s="31"/>
      <c r="C28" s="505">
        <f>SUM(G28:S28)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21"/>
      <c r="S28" s="49"/>
      <c r="T28" s="542" t="s">
        <v>159</v>
      </c>
      <c r="U28" s="508"/>
      <c r="V28" s="508"/>
      <c r="W28" s="509"/>
      <c r="X28" s="43" t="s">
        <v>9</v>
      </c>
      <c r="Y28" s="44" t="s">
        <v>15</v>
      </c>
      <c r="Z28" s="44" t="s">
        <v>7</v>
      </c>
      <c r="AA28" s="44" t="s">
        <v>4</v>
      </c>
      <c r="AB28" s="44" t="s">
        <v>5</v>
      </c>
      <c r="AC28" s="44" t="s">
        <v>23</v>
      </c>
      <c r="AD28" s="44" t="s">
        <v>8</v>
      </c>
      <c r="AE28" s="44" t="s">
        <v>24</v>
      </c>
      <c r="AF28" s="50" t="s">
        <v>6</v>
      </c>
      <c r="AG28" s="51"/>
    </row>
    <row r="29" spans="1:33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49"/>
      <c r="T29" s="510"/>
      <c r="U29" s="511"/>
      <c r="V29" s="511"/>
      <c r="W29" s="512"/>
      <c r="X29" s="46">
        <f>SUMPRODUCT(($B$2:$B$27="G")*($C$2:$C$27=1))</f>
        <v>0</v>
      </c>
      <c r="Y29" s="47">
        <f>SUMPRODUCT(($B$2:$B$27="G")*($C$2:$C$27=1.5))</f>
        <v>0</v>
      </c>
      <c r="Z29" s="47">
        <f>SUMPRODUCT(($B$2:$B$27="G")*($C$2:$C$27=2))</f>
        <v>0</v>
      </c>
      <c r="AA29" s="47">
        <f>SUMPRODUCT(($B$2:$B$27="G")*($C$2:$C$27=2.5))</f>
        <v>1</v>
      </c>
      <c r="AB29" s="47">
        <f>SUMPRODUCT(($B$2:$B$27="G")*($C$2:$C$27=3))</f>
        <v>0</v>
      </c>
      <c r="AC29" s="47">
        <f>SUMPRODUCT(($B$2:$B$27="G")*($C$2:$C$27=3.5))</f>
        <v>0</v>
      </c>
      <c r="AD29" s="47">
        <f>SUMPRODUCT(($B$2:$B$27="G")*($C$2:$C$27=4))</f>
        <v>0</v>
      </c>
      <c r="AE29" s="47">
        <f>SUMPRODUCT(($B$2:$B$27="G")*($C$2:$C$27=4.5))</f>
        <v>0</v>
      </c>
      <c r="AF29" s="52">
        <f>SUMPRODUCT(($B$2:$B$27="G")*($C$2:$C$27=5))</f>
        <v>0</v>
      </c>
      <c r="AG29" s="51"/>
    </row>
    <row r="30" spans="1:33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49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51"/>
    </row>
    <row r="31" spans="1:33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49"/>
      <c r="T31" s="542" t="s">
        <v>160</v>
      </c>
      <c r="U31" s="508"/>
      <c r="V31" s="508"/>
      <c r="W31" s="509"/>
      <c r="X31" s="43" t="s">
        <v>9</v>
      </c>
      <c r="Y31" s="44" t="s">
        <v>15</v>
      </c>
      <c r="Z31" s="44" t="s">
        <v>7</v>
      </c>
      <c r="AA31" s="44" t="s">
        <v>4</v>
      </c>
      <c r="AB31" s="44" t="s">
        <v>5</v>
      </c>
      <c r="AC31" s="44" t="s">
        <v>23</v>
      </c>
      <c r="AD31" s="44" t="s">
        <v>8</v>
      </c>
      <c r="AE31" s="44" t="s">
        <v>24</v>
      </c>
      <c r="AF31" s="50" t="s">
        <v>6</v>
      </c>
      <c r="AG31" s="51"/>
    </row>
    <row r="32" spans="1:33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49"/>
      <c r="T32" s="510"/>
      <c r="U32" s="511"/>
      <c r="V32" s="511"/>
      <c r="W32" s="512"/>
      <c r="X32" s="46">
        <f>SUMPRODUCT(($D$2:$D$27=1)*(1))</f>
        <v>0</v>
      </c>
      <c r="Y32" s="47">
        <f>SUMPRODUCT(($D$2:$D$27=1.5)*(1))</f>
        <v>0</v>
      </c>
      <c r="Z32" s="47">
        <f>SUMPRODUCT(($D$2:$D$27=2)*(1))</f>
        <v>0</v>
      </c>
      <c r="AA32" s="47">
        <f>SUMPRODUCT(($D$2:$D$27=2.5)*(1))</f>
        <v>0</v>
      </c>
      <c r="AB32" s="47">
        <f>SUMPRODUCT(($D$2:$D$27=3)*(1))</f>
        <v>1</v>
      </c>
      <c r="AC32" s="47">
        <f>SUMPRODUCT(($D$2:$D$27=3.5)*(1))</f>
        <v>0</v>
      </c>
      <c r="AD32" s="47">
        <f>SUMPRODUCT(($D$2:$D$27=4)*(1))</f>
        <v>0</v>
      </c>
      <c r="AE32" s="47">
        <f>SUMPRODUCT(($D$2:$D$27=4.5)*(1))</f>
        <v>1</v>
      </c>
      <c r="AF32" s="52">
        <f>SUMPRODUCT(($D$2:$D$27=5)*(1))</f>
        <v>0</v>
      </c>
      <c r="AG32" s="51"/>
    </row>
    <row r="33" spans="1:33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49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51"/>
    </row>
    <row r="34" spans="1:33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49"/>
      <c r="T34" s="542" t="s">
        <v>161</v>
      </c>
      <c r="U34" s="508"/>
      <c r="V34" s="508"/>
      <c r="W34" s="509"/>
      <c r="X34" s="43" t="s">
        <v>9</v>
      </c>
      <c r="Y34" s="44" t="s">
        <v>15</v>
      </c>
      <c r="Z34" s="44" t="s">
        <v>7</v>
      </c>
      <c r="AA34" s="44" t="s">
        <v>4</v>
      </c>
      <c r="AB34" s="44" t="s">
        <v>5</v>
      </c>
      <c r="AC34" s="44" t="s">
        <v>23</v>
      </c>
      <c r="AD34" s="44" t="s">
        <v>8</v>
      </c>
      <c r="AE34" s="44" t="s">
        <v>24</v>
      </c>
      <c r="AF34" s="50" t="s">
        <v>6</v>
      </c>
      <c r="AG34" s="51"/>
    </row>
    <row r="35" spans="1:33" ht="14.65" customHeight="1" thickBot="1">
      <c r="A35" s="532" t="s">
        <v>59</v>
      </c>
      <c r="B35" s="533"/>
      <c r="C35" s="533"/>
      <c r="D35" s="530" t="s">
        <v>63</v>
      </c>
      <c r="E35" s="530"/>
      <c r="F35" s="214" t="s">
        <v>88</v>
      </c>
      <c r="G35" s="218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49"/>
      <c r="T35" s="510"/>
      <c r="U35" s="511"/>
      <c r="V35" s="511"/>
      <c r="W35" s="512"/>
      <c r="X35" s="46">
        <f>SUMPRODUCT(($C$2:$C$27=1)*(1))</f>
        <v>1</v>
      </c>
      <c r="Y35" s="47">
        <f>SUMPRODUCT(($C$2:$C$27=1.5)*(1))</f>
        <v>0</v>
      </c>
      <c r="Z35" s="47">
        <f>SUMPRODUCT(($C$2:$C$27=2)*(1))</f>
        <v>0</v>
      </c>
      <c r="AA35" s="47">
        <f>SUMPRODUCT(($C$2:$C$27=2.5)*(1))</f>
        <v>1</v>
      </c>
      <c r="AB35" s="47">
        <f>SUMPRODUCT(($C$2:$C$27=3)*(1))</f>
        <v>0</v>
      </c>
      <c r="AC35" s="47">
        <f>SUMPRODUCT(($C$2:$C$27=3.5)*(1))</f>
        <v>0</v>
      </c>
      <c r="AD35" s="47">
        <f>SUMPRODUCT(($C$2:$C$27=4)*(1))</f>
        <v>0</v>
      </c>
      <c r="AE35" s="47">
        <f>SUMPRODUCT(($C$2:$C$27=4.5)*(1))</f>
        <v>0</v>
      </c>
      <c r="AF35" s="52">
        <f>SUMPRODUCT(($C$2:$C$27=5)*(1))</f>
        <v>0</v>
      </c>
      <c r="AG35" s="51"/>
    </row>
    <row r="36" spans="1:33" ht="14.65" customHeight="1" thickBot="1">
      <c r="A36" s="534"/>
      <c r="B36" s="535"/>
      <c r="C36" s="535"/>
      <c r="D36" s="531"/>
      <c r="E36" s="531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49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1"/>
    </row>
  </sheetData>
  <sheetProtection sheet="1" objects="1" scenarios="1" formatCells="0" selectLockedCells="1"/>
  <mergeCells count="86">
    <mergeCell ref="AB4:AC5"/>
    <mergeCell ref="AE4:AF4"/>
    <mergeCell ref="AE5:AF5"/>
    <mergeCell ref="T6:U7"/>
    <mergeCell ref="V6:V7"/>
    <mergeCell ref="W6:X7"/>
    <mergeCell ref="Y6:Z7"/>
    <mergeCell ref="AA6:AA7"/>
    <mergeCell ref="AB6:AC7"/>
    <mergeCell ref="AE6:AF6"/>
    <mergeCell ref="T4:U5"/>
    <mergeCell ref="V4:V5"/>
    <mergeCell ref="W4:X5"/>
    <mergeCell ref="Y4:Z5"/>
    <mergeCell ref="AA4:AA5"/>
    <mergeCell ref="AE7:AF7"/>
    <mergeCell ref="G1:R1"/>
    <mergeCell ref="S1:AG1"/>
    <mergeCell ref="T3:X3"/>
    <mergeCell ref="Y3:AC3"/>
    <mergeCell ref="AD3:AF3"/>
    <mergeCell ref="T8:U9"/>
    <mergeCell ref="V8:V9"/>
    <mergeCell ref="W8:X9"/>
    <mergeCell ref="Y8:Z9"/>
    <mergeCell ref="AA8:AA9"/>
    <mergeCell ref="AB8:AC9"/>
    <mergeCell ref="AE8:AF8"/>
    <mergeCell ref="AE9:AF9"/>
    <mergeCell ref="AE10:AF10"/>
    <mergeCell ref="AE11:AF11"/>
    <mergeCell ref="AB12:AC13"/>
    <mergeCell ref="AE12:AF12"/>
    <mergeCell ref="AE13:AF13"/>
    <mergeCell ref="AB10:AC11"/>
    <mergeCell ref="T10:U11"/>
    <mergeCell ref="V10:V11"/>
    <mergeCell ref="W10:X11"/>
    <mergeCell ref="Y10:Z11"/>
    <mergeCell ref="AA10:AA11"/>
    <mergeCell ref="T12:U13"/>
    <mergeCell ref="V12:V13"/>
    <mergeCell ref="W12:X13"/>
    <mergeCell ref="Y12:Z13"/>
    <mergeCell ref="AA12:AA13"/>
    <mergeCell ref="AE14:AF14"/>
    <mergeCell ref="AE15:AF15"/>
    <mergeCell ref="T16:U17"/>
    <mergeCell ref="V16:V17"/>
    <mergeCell ref="W16:X17"/>
    <mergeCell ref="Y16:Z17"/>
    <mergeCell ref="AA16:AA17"/>
    <mergeCell ref="AB16:AC17"/>
    <mergeCell ref="AE16:AF16"/>
    <mergeCell ref="AE17:AF17"/>
    <mergeCell ref="T14:U15"/>
    <mergeCell ref="V14:V15"/>
    <mergeCell ref="W14:X15"/>
    <mergeCell ref="Y14:Z15"/>
    <mergeCell ref="AA14:AA15"/>
    <mergeCell ref="AB14:AC15"/>
    <mergeCell ref="C28:F28"/>
    <mergeCell ref="T28:W29"/>
    <mergeCell ref="A29:F32"/>
    <mergeCell ref="A33:C34"/>
    <mergeCell ref="D33:F34"/>
    <mergeCell ref="K29:K34"/>
    <mergeCell ref="T34:W35"/>
    <mergeCell ref="L29:L34"/>
    <mergeCell ref="M29:M34"/>
    <mergeCell ref="R29:R34"/>
    <mergeCell ref="D35:E36"/>
    <mergeCell ref="N29:N34"/>
    <mergeCell ref="O29:O34"/>
    <mergeCell ref="P29:P34"/>
    <mergeCell ref="Q29:Q34"/>
    <mergeCell ref="A35:C36"/>
    <mergeCell ref="G29:G34"/>
    <mergeCell ref="H29:H34"/>
    <mergeCell ref="I29:I34"/>
    <mergeCell ref="J29:J34"/>
    <mergeCell ref="W19:AE19"/>
    <mergeCell ref="T21:AF21"/>
    <mergeCell ref="T22:AF22"/>
    <mergeCell ref="T25:W26"/>
    <mergeCell ref="T31:W32"/>
  </mergeCells>
  <conditionalFormatting sqref="B2:B27">
    <cfRule type="cellIs" dxfId="53" priority="3" operator="equal">
      <formula>"G"</formula>
    </cfRule>
    <cfRule type="cellIs" dxfId="52" priority="4" operator="equal">
      <formula>"V"</formula>
    </cfRule>
  </conditionalFormatting>
  <conditionalFormatting sqref="B2:B3">
    <cfRule type="cellIs" dxfId="51" priority="1" operator="equal">
      <formula>"G"</formula>
    </cfRule>
    <cfRule type="cellIs" dxfId="50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H36"/>
  <sheetViews>
    <sheetView view="pageBreakPreview" topLeftCell="A2" zoomScale="85" zoomScaleNormal="70" zoomScaleSheetLayoutView="85" zoomScalePageLayoutView="115" workbookViewId="0">
      <selection activeCell="AI2" sqref="AI2"/>
    </sheetView>
  </sheetViews>
  <sheetFormatPr baseColWidth="10" defaultColWidth="11.42578125" defaultRowHeight="12.75"/>
  <cols>
    <col min="1" max="1" width="18.7109375" style="1" customWidth="1"/>
    <col min="2" max="2" width="5.28515625" style="2" customWidth="1"/>
    <col min="3" max="4" width="4.7109375" style="2" customWidth="1"/>
    <col min="5" max="6" width="5.28515625" style="1" customWidth="1"/>
    <col min="7" max="34" width="3.5703125" style="1" customWidth="1"/>
    <col min="35" max="16384" width="11.42578125" style="1"/>
  </cols>
  <sheetData>
    <row r="1" spans="1:34" ht="30" customHeight="1" thickBot="1">
      <c r="A1" s="19" t="s">
        <v>16</v>
      </c>
      <c r="B1" s="208" t="s">
        <v>88</v>
      </c>
      <c r="C1" s="318" t="s">
        <v>148</v>
      </c>
      <c r="D1" s="319" t="s">
        <v>103</v>
      </c>
      <c r="E1" s="22" t="s">
        <v>17</v>
      </c>
      <c r="F1" s="23" t="s">
        <v>18</v>
      </c>
      <c r="G1" s="549" t="s">
        <v>19</v>
      </c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  <c r="S1" s="551"/>
      <c r="T1" s="494" t="s">
        <v>202</v>
      </c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5"/>
      <c r="AH1" s="496"/>
    </row>
    <row r="2" spans="1:34" ht="14.65" customHeight="1" thickBot="1">
      <c r="A2" s="24" t="str">
        <f>Kalender!B9</f>
        <v>Franz Muster</v>
      </c>
      <c r="B2" s="209" t="s">
        <v>149</v>
      </c>
      <c r="C2" s="316">
        <f t="shared" ref="C2:C22" si="0">IF(F2="-","-",IF(F2&gt;=$X$8,1,(IF(F2&gt;$U$10,1.5,(IF(F2&gt;=$X$10,2,(IF(F2&gt;$U$12,2.5,(IF(F2&gt;=$X$12,3,(IF(F2&gt;$U$14,3.5,(IF(F2&gt;=$X$14,4,(IF(F2&gt;$U$16,4.5,5))))))))))))))))</f>
        <v>3</v>
      </c>
      <c r="D2" s="317">
        <f t="shared" ref="D2:D22" si="1">IF(F2="-","-",IF(F2&gt;=$X$4,1,(IF(F2&gt;$U$6,1.5,(IF(F2&gt;=$X$6,2,(IF(F2&gt;$U$8,2.5,(IF(F2&gt;=$X$8,3,(IF(F2&gt;$U$10,3.5,(IF(F2&gt;=$X$10,4,(IF(F2&gt;$U$12,4.5,5))))))))))))))))</f>
        <v>5</v>
      </c>
      <c r="E2" s="27">
        <f>IF($C$28=0,"-",ROUND((100/$C$28)*SUM(G2:S2),1))</f>
        <v>53.3</v>
      </c>
      <c r="F2" s="28">
        <f>IF(AND(G2="",H2="",I2="",J2="",K2="",L2="",M2="",N2="",O2="",P2="",R2="",S2=""),"-",SUM(G2:S2))</f>
        <v>32</v>
      </c>
      <c r="G2" s="194">
        <v>5</v>
      </c>
      <c r="H2" s="195">
        <v>4</v>
      </c>
      <c r="I2" s="195">
        <v>7</v>
      </c>
      <c r="J2" s="195">
        <v>10</v>
      </c>
      <c r="K2" s="195">
        <v>6</v>
      </c>
      <c r="L2" s="195"/>
      <c r="M2" s="195"/>
      <c r="N2" s="195"/>
      <c r="O2" s="195"/>
      <c r="P2" s="196"/>
      <c r="Q2" s="196"/>
      <c r="R2" s="196"/>
      <c r="S2" s="197"/>
      <c r="T2" s="32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4"/>
      <c r="AH2" s="35"/>
    </row>
    <row r="3" spans="1:34" ht="14.65" customHeight="1" thickBot="1">
      <c r="A3" s="29" t="str">
        <f>Kalender!B10</f>
        <v>Resi  Stiegel</v>
      </c>
      <c r="B3" s="210" t="s">
        <v>86</v>
      </c>
      <c r="C3" s="316">
        <f t="shared" si="0"/>
        <v>1</v>
      </c>
      <c r="D3" s="317">
        <f t="shared" si="1"/>
        <v>3</v>
      </c>
      <c r="E3" s="27">
        <f t="shared" ref="E3:E27" si="2">IF($C$28=0,"-",ROUND((100/$C$28)*SUM(G3:S3),1))</f>
        <v>73.3</v>
      </c>
      <c r="F3" s="28">
        <f>IF(AND(G3="",H3="",I3="",J3="",K3="",L3="",M3="",N3="",O3="",P3="",R3="",S3=""),"-",SUM(G3:S3))</f>
        <v>44</v>
      </c>
      <c r="G3" s="198">
        <v>9</v>
      </c>
      <c r="H3" s="199">
        <v>7</v>
      </c>
      <c r="I3" s="199">
        <v>13</v>
      </c>
      <c r="J3" s="199">
        <v>8</v>
      </c>
      <c r="K3" s="199">
        <v>7</v>
      </c>
      <c r="L3" s="199"/>
      <c r="M3" s="199"/>
      <c r="N3" s="199"/>
      <c r="O3" s="199"/>
      <c r="P3" s="199"/>
      <c r="Q3" s="199"/>
      <c r="R3" s="199"/>
      <c r="S3" s="200"/>
      <c r="T3" s="32"/>
      <c r="U3" s="497" t="s">
        <v>20</v>
      </c>
      <c r="V3" s="498"/>
      <c r="W3" s="498"/>
      <c r="X3" s="498"/>
      <c r="Y3" s="499"/>
      <c r="Z3" s="497" t="s">
        <v>21</v>
      </c>
      <c r="AA3" s="498"/>
      <c r="AB3" s="498"/>
      <c r="AC3" s="498"/>
      <c r="AD3" s="499"/>
      <c r="AE3" s="497" t="s">
        <v>22</v>
      </c>
      <c r="AF3" s="498"/>
      <c r="AG3" s="499"/>
      <c r="AH3" s="35"/>
    </row>
    <row r="4" spans="1:34" ht="14.65" customHeight="1">
      <c r="A4" s="29" t="str">
        <f>Kalender!B11</f>
        <v>c</v>
      </c>
      <c r="B4" s="210"/>
      <c r="C4" s="316" t="str">
        <f t="shared" si="0"/>
        <v>-</v>
      </c>
      <c r="D4" s="317" t="str">
        <f t="shared" si="1"/>
        <v>-</v>
      </c>
      <c r="E4" s="27">
        <f t="shared" si="2"/>
        <v>0</v>
      </c>
      <c r="F4" s="28" t="str">
        <f t="shared" ref="F4:F27" si="3">IF(AND(G4="",H4="",I4="",J4="",K4="",L4="",M4="",N4="",O4="",P4="",R4="",S4=""),"-",SUM(G4:S4))</f>
        <v>-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0"/>
      <c r="T4" s="32"/>
      <c r="U4" s="483">
        <f>ROUND($C$28/100*Z4,0)</f>
        <v>60</v>
      </c>
      <c r="V4" s="484"/>
      <c r="W4" s="487" t="s">
        <v>2</v>
      </c>
      <c r="X4" s="488">
        <f>ROUND($C$28/100*AC4,0)</f>
        <v>55</v>
      </c>
      <c r="Y4" s="489"/>
      <c r="Z4" s="491">
        <v>100</v>
      </c>
      <c r="AA4" s="492"/>
      <c r="AB4" s="475" t="s">
        <v>2</v>
      </c>
      <c r="AC4" s="475">
        <v>91</v>
      </c>
      <c r="AD4" s="476"/>
      <c r="AE4" s="36">
        <v>1</v>
      </c>
      <c r="AF4" s="479" t="s">
        <v>86</v>
      </c>
      <c r="AG4" s="480"/>
      <c r="AH4" s="35"/>
    </row>
    <row r="5" spans="1:34" ht="14.65" customHeight="1" thickBot="1">
      <c r="A5" s="29" t="str">
        <f>Kalender!B12</f>
        <v>d</v>
      </c>
      <c r="B5" s="211"/>
      <c r="C5" s="316" t="str">
        <f t="shared" si="0"/>
        <v>-</v>
      </c>
      <c r="D5" s="317" t="str">
        <f t="shared" si="1"/>
        <v>-</v>
      </c>
      <c r="E5" s="27">
        <f t="shared" si="2"/>
        <v>0</v>
      </c>
      <c r="F5" s="28" t="str">
        <f t="shared" si="3"/>
        <v>-</v>
      </c>
      <c r="G5" s="198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200"/>
      <c r="T5" s="32"/>
      <c r="U5" s="485"/>
      <c r="V5" s="486"/>
      <c r="W5" s="486"/>
      <c r="X5" s="486"/>
      <c r="Y5" s="490"/>
      <c r="Z5" s="493"/>
      <c r="AA5" s="477"/>
      <c r="AB5" s="477"/>
      <c r="AC5" s="477"/>
      <c r="AD5" s="478"/>
      <c r="AE5" s="37">
        <v>1</v>
      </c>
      <c r="AF5" s="481" t="s">
        <v>149</v>
      </c>
      <c r="AG5" s="482"/>
      <c r="AH5" s="35"/>
    </row>
    <row r="6" spans="1:34" ht="14.65" customHeight="1">
      <c r="A6" s="29" t="str">
        <f>Kalender!B13</f>
        <v>e</v>
      </c>
      <c r="B6" s="211"/>
      <c r="C6" s="316" t="str">
        <f t="shared" si="0"/>
        <v>-</v>
      </c>
      <c r="D6" s="317" t="str">
        <f t="shared" si="1"/>
        <v>-</v>
      </c>
      <c r="E6" s="27">
        <f t="shared" si="2"/>
        <v>0</v>
      </c>
      <c r="F6" s="28" t="str">
        <f t="shared" si="3"/>
        <v>-</v>
      </c>
      <c r="G6" s="198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200"/>
      <c r="T6" s="32"/>
      <c r="U6" s="483">
        <f>ROUND($C$28/100*Z6,0)</f>
        <v>54</v>
      </c>
      <c r="V6" s="484"/>
      <c r="W6" s="487" t="s">
        <v>2</v>
      </c>
      <c r="X6" s="488">
        <f>ROUND($C$28/100*AC6,0)</f>
        <v>49</v>
      </c>
      <c r="Y6" s="489"/>
      <c r="Z6" s="491">
        <v>90</v>
      </c>
      <c r="AA6" s="492"/>
      <c r="AB6" s="475" t="s">
        <v>2</v>
      </c>
      <c r="AC6" s="475">
        <v>81</v>
      </c>
      <c r="AD6" s="476"/>
      <c r="AE6" s="36">
        <v>2</v>
      </c>
      <c r="AF6" s="479" t="s">
        <v>86</v>
      </c>
      <c r="AG6" s="480"/>
      <c r="AH6" s="35"/>
    </row>
    <row r="7" spans="1:34" ht="14.65" customHeight="1" thickBot="1">
      <c r="A7" s="29" t="str">
        <f>Kalender!B14</f>
        <v>f</v>
      </c>
      <c r="B7" s="210"/>
      <c r="C7" s="316" t="str">
        <f t="shared" si="0"/>
        <v>-</v>
      </c>
      <c r="D7" s="317" t="str">
        <f t="shared" si="1"/>
        <v>-</v>
      </c>
      <c r="E7" s="27">
        <f t="shared" si="2"/>
        <v>0</v>
      </c>
      <c r="F7" s="28" t="str">
        <f t="shared" si="3"/>
        <v>-</v>
      </c>
      <c r="G7" s="198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200"/>
      <c r="T7" s="32"/>
      <c r="U7" s="485"/>
      <c r="V7" s="486"/>
      <c r="W7" s="486"/>
      <c r="X7" s="486"/>
      <c r="Y7" s="490"/>
      <c r="Z7" s="493"/>
      <c r="AA7" s="477"/>
      <c r="AB7" s="477"/>
      <c r="AC7" s="477"/>
      <c r="AD7" s="478"/>
      <c r="AE7" s="37">
        <v>1</v>
      </c>
      <c r="AF7" s="481" t="s">
        <v>149</v>
      </c>
      <c r="AG7" s="482"/>
      <c r="AH7" s="35"/>
    </row>
    <row r="8" spans="1:34" ht="14.65" customHeight="1">
      <c r="A8" s="29" t="str">
        <f>Kalender!B15</f>
        <v>g</v>
      </c>
      <c r="B8" s="211"/>
      <c r="C8" s="316" t="str">
        <f t="shared" si="0"/>
        <v>-</v>
      </c>
      <c r="D8" s="317" t="str">
        <f t="shared" si="1"/>
        <v>-</v>
      </c>
      <c r="E8" s="27">
        <f t="shared" si="2"/>
        <v>0</v>
      </c>
      <c r="F8" s="28" t="str">
        <f t="shared" si="3"/>
        <v>-</v>
      </c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200"/>
      <c r="T8" s="32"/>
      <c r="U8" s="483">
        <f>ROUND($C$28/100*Z8,0)</f>
        <v>48</v>
      </c>
      <c r="V8" s="484"/>
      <c r="W8" s="487" t="s">
        <v>2</v>
      </c>
      <c r="X8" s="488">
        <f>ROUND($C$28/100*AC8,0)</f>
        <v>43</v>
      </c>
      <c r="Y8" s="489"/>
      <c r="Z8" s="491">
        <v>80</v>
      </c>
      <c r="AA8" s="492"/>
      <c r="AB8" s="475" t="s">
        <v>2</v>
      </c>
      <c r="AC8" s="475">
        <v>71</v>
      </c>
      <c r="AD8" s="476"/>
      <c r="AE8" s="36">
        <v>3</v>
      </c>
      <c r="AF8" s="479" t="s">
        <v>86</v>
      </c>
      <c r="AG8" s="480"/>
      <c r="AH8" s="35"/>
    </row>
    <row r="9" spans="1:34" ht="14.65" customHeight="1" thickBot="1">
      <c r="A9" s="29" t="str">
        <f>Kalender!B16</f>
        <v>i</v>
      </c>
      <c r="B9" s="210"/>
      <c r="C9" s="316" t="str">
        <f t="shared" si="0"/>
        <v>-</v>
      </c>
      <c r="D9" s="317" t="str">
        <f t="shared" si="1"/>
        <v>-</v>
      </c>
      <c r="E9" s="27">
        <f t="shared" si="2"/>
        <v>0</v>
      </c>
      <c r="F9" s="28" t="str">
        <f t="shared" si="3"/>
        <v>-</v>
      </c>
      <c r="G9" s="198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200"/>
      <c r="T9" s="32"/>
      <c r="U9" s="485"/>
      <c r="V9" s="486"/>
      <c r="W9" s="486"/>
      <c r="X9" s="486"/>
      <c r="Y9" s="490"/>
      <c r="Z9" s="493"/>
      <c r="AA9" s="477"/>
      <c r="AB9" s="477"/>
      <c r="AC9" s="477"/>
      <c r="AD9" s="478"/>
      <c r="AE9" s="37">
        <v>1</v>
      </c>
      <c r="AF9" s="481" t="s">
        <v>149</v>
      </c>
      <c r="AG9" s="482"/>
      <c r="AH9" s="35"/>
    </row>
    <row r="10" spans="1:34" ht="14.65" customHeight="1">
      <c r="A10" s="29" t="str">
        <f>Kalender!B17</f>
        <v>j</v>
      </c>
      <c r="B10" s="211"/>
      <c r="C10" s="316" t="str">
        <f t="shared" si="0"/>
        <v>-</v>
      </c>
      <c r="D10" s="317" t="str">
        <f t="shared" si="1"/>
        <v>-</v>
      </c>
      <c r="E10" s="27">
        <f t="shared" si="2"/>
        <v>0</v>
      </c>
      <c r="F10" s="28" t="str">
        <f t="shared" si="3"/>
        <v>-</v>
      </c>
      <c r="G10" s="198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200"/>
      <c r="T10" s="32"/>
      <c r="U10" s="483">
        <f>ROUND($C$28/100*Z10,0)</f>
        <v>42</v>
      </c>
      <c r="V10" s="484"/>
      <c r="W10" s="487" t="s">
        <v>2</v>
      </c>
      <c r="X10" s="488">
        <f>ROUND($C$28/100*AC10,0)</f>
        <v>37</v>
      </c>
      <c r="Y10" s="489"/>
      <c r="Z10" s="491">
        <v>70</v>
      </c>
      <c r="AA10" s="492"/>
      <c r="AB10" s="475" t="s">
        <v>2</v>
      </c>
      <c r="AC10" s="475">
        <v>61</v>
      </c>
      <c r="AD10" s="476"/>
      <c r="AE10" s="36">
        <v>4</v>
      </c>
      <c r="AF10" s="479" t="s">
        <v>86</v>
      </c>
      <c r="AG10" s="480"/>
      <c r="AH10" s="35"/>
    </row>
    <row r="11" spans="1:34" ht="14.65" customHeight="1" thickBot="1">
      <c r="A11" s="29" t="str">
        <f>Kalender!B18</f>
        <v>k</v>
      </c>
      <c r="B11" s="211"/>
      <c r="C11" s="316" t="str">
        <f t="shared" si="0"/>
        <v>-</v>
      </c>
      <c r="D11" s="317" t="str">
        <f t="shared" si="1"/>
        <v>-</v>
      </c>
      <c r="E11" s="27">
        <f t="shared" si="2"/>
        <v>0</v>
      </c>
      <c r="F11" s="28" t="str">
        <f t="shared" si="3"/>
        <v>-</v>
      </c>
      <c r="G11" s="198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200"/>
      <c r="T11" s="32"/>
      <c r="U11" s="485"/>
      <c r="V11" s="486"/>
      <c r="W11" s="486"/>
      <c r="X11" s="486"/>
      <c r="Y11" s="490"/>
      <c r="Z11" s="493"/>
      <c r="AA11" s="477"/>
      <c r="AB11" s="477"/>
      <c r="AC11" s="477"/>
      <c r="AD11" s="478"/>
      <c r="AE11" s="37">
        <v>2</v>
      </c>
      <c r="AF11" s="481" t="s">
        <v>149</v>
      </c>
      <c r="AG11" s="482"/>
      <c r="AH11" s="35"/>
    </row>
    <row r="12" spans="1:34" ht="14.65" customHeight="1">
      <c r="A12" s="29" t="str">
        <f>Kalender!B19</f>
        <v>l</v>
      </c>
      <c r="B12" s="211"/>
      <c r="C12" s="316" t="str">
        <f t="shared" si="0"/>
        <v>-</v>
      </c>
      <c r="D12" s="317" t="str">
        <f t="shared" si="1"/>
        <v>-</v>
      </c>
      <c r="E12" s="27">
        <f t="shared" si="2"/>
        <v>0</v>
      </c>
      <c r="F12" s="28" t="str">
        <f t="shared" si="3"/>
        <v>-</v>
      </c>
      <c r="G12" s="198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200"/>
      <c r="T12" s="32"/>
      <c r="U12" s="483">
        <f>ROUND($C$28/100*Z12,0)</f>
        <v>36</v>
      </c>
      <c r="V12" s="484"/>
      <c r="W12" s="487" t="s">
        <v>2</v>
      </c>
      <c r="X12" s="488">
        <f>ROUND($C$28/100*AC12,0)</f>
        <v>31</v>
      </c>
      <c r="Y12" s="489"/>
      <c r="Z12" s="491">
        <v>60</v>
      </c>
      <c r="AA12" s="492"/>
      <c r="AB12" s="475" t="s">
        <v>2</v>
      </c>
      <c r="AC12" s="475">
        <v>51</v>
      </c>
      <c r="AD12" s="476"/>
      <c r="AE12" s="36">
        <v>5</v>
      </c>
      <c r="AF12" s="479" t="s">
        <v>86</v>
      </c>
      <c r="AG12" s="480"/>
      <c r="AH12" s="35"/>
    </row>
    <row r="13" spans="1:34" ht="14.65" customHeight="1" thickBot="1">
      <c r="A13" s="29" t="str">
        <f>Kalender!B20</f>
        <v>m</v>
      </c>
      <c r="B13" s="211"/>
      <c r="C13" s="316" t="str">
        <f t="shared" si="0"/>
        <v>-</v>
      </c>
      <c r="D13" s="317" t="str">
        <f t="shared" si="1"/>
        <v>-</v>
      </c>
      <c r="E13" s="27">
        <f t="shared" si="2"/>
        <v>0</v>
      </c>
      <c r="F13" s="28" t="str">
        <f t="shared" si="3"/>
        <v>-</v>
      </c>
      <c r="G13" s="198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200"/>
      <c r="T13" s="32"/>
      <c r="U13" s="485"/>
      <c r="V13" s="486"/>
      <c r="W13" s="486"/>
      <c r="X13" s="486"/>
      <c r="Y13" s="490"/>
      <c r="Z13" s="493"/>
      <c r="AA13" s="477"/>
      <c r="AB13" s="477"/>
      <c r="AC13" s="477"/>
      <c r="AD13" s="478"/>
      <c r="AE13" s="37">
        <v>3</v>
      </c>
      <c r="AF13" s="481" t="s">
        <v>149</v>
      </c>
      <c r="AG13" s="482"/>
      <c r="AH13" s="35"/>
    </row>
    <row r="14" spans="1:34" ht="14.65" customHeight="1">
      <c r="A14" s="29" t="str">
        <f>Kalender!B21</f>
        <v>o</v>
      </c>
      <c r="B14" s="210"/>
      <c r="C14" s="316" t="str">
        <f t="shared" si="0"/>
        <v>-</v>
      </c>
      <c r="D14" s="317" t="str">
        <f t="shared" si="1"/>
        <v>-</v>
      </c>
      <c r="E14" s="27">
        <f t="shared" si="2"/>
        <v>0</v>
      </c>
      <c r="F14" s="28" t="str">
        <f t="shared" si="3"/>
        <v>-</v>
      </c>
      <c r="G14" s="198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200"/>
      <c r="T14" s="32"/>
      <c r="U14" s="483">
        <f>ROUND($C$28/100*Z14,0)</f>
        <v>29</v>
      </c>
      <c r="V14" s="484"/>
      <c r="W14" s="487" t="s">
        <v>2</v>
      </c>
      <c r="X14" s="488">
        <f>ROUND($C$28/100*AC14,0)</f>
        <v>25</v>
      </c>
      <c r="Y14" s="489"/>
      <c r="Z14" s="491">
        <v>49</v>
      </c>
      <c r="AA14" s="492"/>
      <c r="AB14" s="475" t="s">
        <v>2</v>
      </c>
      <c r="AC14" s="475">
        <v>41</v>
      </c>
      <c r="AD14" s="476"/>
      <c r="AE14" s="36">
        <v>5</v>
      </c>
      <c r="AF14" s="479" t="s">
        <v>86</v>
      </c>
      <c r="AG14" s="480"/>
      <c r="AH14" s="35"/>
    </row>
    <row r="15" spans="1:34" ht="14.65" customHeight="1" thickBot="1">
      <c r="A15" s="29" t="str">
        <f>Kalender!B22</f>
        <v>p</v>
      </c>
      <c r="B15" s="210"/>
      <c r="C15" s="316" t="str">
        <f t="shared" si="0"/>
        <v>-</v>
      </c>
      <c r="D15" s="317" t="str">
        <f t="shared" si="1"/>
        <v>-</v>
      </c>
      <c r="E15" s="27">
        <f t="shared" si="2"/>
        <v>0</v>
      </c>
      <c r="F15" s="28" t="str">
        <f t="shared" si="3"/>
        <v>-</v>
      </c>
      <c r="G15" s="198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200"/>
      <c r="T15" s="32"/>
      <c r="U15" s="485"/>
      <c r="V15" s="486"/>
      <c r="W15" s="486"/>
      <c r="X15" s="486"/>
      <c r="Y15" s="490"/>
      <c r="Z15" s="493"/>
      <c r="AA15" s="477"/>
      <c r="AB15" s="477"/>
      <c r="AC15" s="477"/>
      <c r="AD15" s="478"/>
      <c r="AE15" s="37">
        <v>4</v>
      </c>
      <c r="AF15" s="481" t="s">
        <v>149</v>
      </c>
      <c r="AG15" s="482"/>
      <c r="AH15" s="35"/>
    </row>
    <row r="16" spans="1:34" ht="14.65" customHeight="1">
      <c r="A16" s="29" t="str">
        <f>Kalender!B23</f>
        <v>q</v>
      </c>
      <c r="B16" s="211"/>
      <c r="C16" s="316" t="str">
        <f t="shared" si="0"/>
        <v>-</v>
      </c>
      <c r="D16" s="317" t="str">
        <f t="shared" si="1"/>
        <v>-</v>
      </c>
      <c r="E16" s="27">
        <f t="shared" si="2"/>
        <v>0</v>
      </c>
      <c r="F16" s="28" t="str">
        <f t="shared" si="3"/>
        <v>-</v>
      </c>
      <c r="G16" s="198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200"/>
      <c r="T16" s="32"/>
      <c r="U16" s="483">
        <f>ROUND($C$28/100*Z16,0)</f>
        <v>24</v>
      </c>
      <c r="V16" s="484"/>
      <c r="W16" s="487" t="s">
        <v>2</v>
      </c>
      <c r="X16" s="488">
        <f>ROUND($C$28/100*AC16,0)</f>
        <v>0</v>
      </c>
      <c r="Y16" s="489"/>
      <c r="Z16" s="491">
        <v>40</v>
      </c>
      <c r="AA16" s="492"/>
      <c r="AB16" s="475" t="s">
        <v>2</v>
      </c>
      <c r="AC16" s="475">
        <v>0</v>
      </c>
      <c r="AD16" s="476"/>
      <c r="AE16" s="36">
        <v>5</v>
      </c>
      <c r="AF16" s="479" t="s">
        <v>86</v>
      </c>
      <c r="AG16" s="480"/>
      <c r="AH16" s="35"/>
    </row>
    <row r="17" spans="1:34" ht="14.65" customHeight="1" thickBot="1">
      <c r="A17" s="29" t="str">
        <f>Kalender!B24</f>
        <v>r</v>
      </c>
      <c r="B17" s="211"/>
      <c r="C17" s="316" t="str">
        <f t="shared" si="0"/>
        <v>-</v>
      </c>
      <c r="D17" s="317" t="str">
        <f t="shared" si="1"/>
        <v>-</v>
      </c>
      <c r="E17" s="27">
        <f t="shared" si="2"/>
        <v>0</v>
      </c>
      <c r="F17" s="28" t="str">
        <f t="shared" si="3"/>
        <v>-</v>
      </c>
      <c r="G17" s="198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200"/>
      <c r="T17" s="32"/>
      <c r="U17" s="485"/>
      <c r="V17" s="486"/>
      <c r="W17" s="486"/>
      <c r="X17" s="486"/>
      <c r="Y17" s="490"/>
      <c r="Z17" s="493"/>
      <c r="AA17" s="477"/>
      <c r="AB17" s="477"/>
      <c r="AC17" s="477"/>
      <c r="AD17" s="478"/>
      <c r="AE17" s="37">
        <v>5</v>
      </c>
      <c r="AF17" s="481" t="s">
        <v>149</v>
      </c>
      <c r="AG17" s="482"/>
      <c r="AH17" s="35"/>
    </row>
    <row r="18" spans="1:34" ht="14.65" customHeight="1" thickBot="1">
      <c r="A18" s="29" t="str">
        <f>Kalender!B25</f>
        <v>s</v>
      </c>
      <c r="B18" s="211"/>
      <c r="C18" s="316" t="str">
        <f t="shared" si="0"/>
        <v>-</v>
      </c>
      <c r="D18" s="317" t="str">
        <f t="shared" si="1"/>
        <v>-</v>
      </c>
      <c r="E18" s="27">
        <f t="shared" si="2"/>
        <v>0</v>
      </c>
      <c r="F18" s="28" t="str">
        <f t="shared" si="3"/>
        <v>-</v>
      </c>
      <c r="G18" s="198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200"/>
      <c r="T18" s="32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8"/>
    </row>
    <row r="19" spans="1:34" ht="14.65" customHeight="1" thickBot="1">
      <c r="A19" s="29" t="str">
        <f>Kalender!B26</f>
        <v>t</v>
      </c>
      <c r="B19" s="210"/>
      <c r="C19" s="316" t="str">
        <f t="shared" si="0"/>
        <v>-</v>
      </c>
      <c r="D19" s="317" t="str">
        <f t="shared" si="1"/>
        <v>-</v>
      </c>
      <c r="E19" s="27">
        <f t="shared" si="2"/>
        <v>0</v>
      </c>
      <c r="F19" s="28" t="str">
        <f t="shared" si="3"/>
        <v>-</v>
      </c>
      <c r="G19" s="198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200"/>
      <c r="T19" s="32"/>
      <c r="U19" s="39"/>
      <c r="V19" s="39"/>
      <c r="W19" s="39"/>
      <c r="X19" s="536" t="s">
        <v>25</v>
      </c>
      <c r="Y19" s="537"/>
      <c r="Z19" s="537"/>
      <c r="AA19" s="537"/>
      <c r="AB19" s="537"/>
      <c r="AC19" s="537"/>
      <c r="AD19" s="537"/>
      <c r="AE19" s="537"/>
      <c r="AF19" s="538"/>
      <c r="AG19" s="39"/>
      <c r="AH19" s="38"/>
    </row>
    <row r="20" spans="1:34" ht="14.65" customHeight="1">
      <c r="A20" s="29" t="str">
        <f>Kalender!B27</f>
        <v>u</v>
      </c>
      <c r="B20" s="210"/>
      <c r="C20" s="316" t="str">
        <f t="shared" si="0"/>
        <v>-</v>
      </c>
      <c r="D20" s="317" t="str">
        <f t="shared" si="1"/>
        <v>-</v>
      </c>
      <c r="E20" s="27">
        <f t="shared" si="2"/>
        <v>0</v>
      </c>
      <c r="F20" s="28" t="str">
        <f t="shared" si="3"/>
        <v>-</v>
      </c>
      <c r="G20" s="198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200"/>
      <c r="T20" s="32"/>
      <c r="U20" s="33"/>
      <c r="V20" s="33"/>
      <c r="W20" s="33"/>
      <c r="X20" s="33"/>
      <c r="Y20" s="40"/>
      <c r="Z20" s="40"/>
      <c r="AA20" s="40"/>
      <c r="AB20" s="40"/>
      <c r="AC20" s="40"/>
      <c r="AD20" s="40"/>
      <c r="AE20" s="40"/>
      <c r="AF20" s="33"/>
      <c r="AG20" s="41"/>
      <c r="AH20" s="38"/>
    </row>
    <row r="21" spans="1:34" ht="14.65" customHeight="1">
      <c r="A21" s="29" t="str">
        <f>Kalender!B28</f>
        <v>v</v>
      </c>
      <c r="B21" s="211"/>
      <c r="C21" s="316" t="str">
        <f t="shared" si="0"/>
        <v>-</v>
      </c>
      <c r="D21" s="317" t="str">
        <f t="shared" si="1"/>
        <v>-</v>
      </c>
      <c r="E21" s="27">
        <f t="shared" si="2"/>
        <v>0</v>
      </c>
      <c r="F21" s="28" t="str">
        <f t="shared" si="3"/>
        <v>-</v>
      </c>
      <c r="G21" s="198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200"/>
      <c r="T21" s="164"/>
      <c r="U21" s="539" t="s">
        <v>157</v>
      </c>
      <c r="V21" s="539"/>
      <c r="W21" s="539"/>
      <c r="X21" s="539"/>
      <c r="Y21" s="539"/>
      <c r="Z21" s="539"/>
      <c r="AA21" s="539"/>
      <c r="AB21" s="539"/>
      <c r="AC21" s="539"/>
      <c r="AD21" s="539"/>
      <c r="AE21" s="539"/>
      <c r="AF21" s="539"/>
      <c r="AG21" s="539"/>
      <c r="AH21" s="38"/>
    </row>
    <row r="22" spans="1:34" ht="14.65" customHeight="1">
      <c r="A22" s="29" t="str">
        <f>Kalender!B29</f>
        <v>w</v>
      </c>
      <c r="B22" s="210"/>
      <c r="C22" s="316" t="str">
        <f t="shared" si="0"/>
        <v>-</v>
      </c>
      <c r="D22" s="317" t="str">
        <f t="shared" si="1"/>
        <v>-</v>
      </c>
      <c r="E22" s="27">
        <f t="shared" si="2"/>
        <v>0</v>
      </c>
      <c r="F22" s="28" t="str">
        <f t="shared" si="3"/>
        <v>-</v>
      </c>
      <c r="G22" s="198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200"/>
      <c r="T22" s="165"/>
      <c r="U22" s="539" t="s">
        <v>201</v>
      </c>
      <c r="V22" s="539"/>
      <c r="W22" s="539"/>
      <c r="X22" s="539"/>
      <c r="Y22" s="539"/>
      <c r="Z22" s="539"/>
      <c r="AA22" s="539"/>
      <c r="AB22" s="539"/>
      <c r="AC22" s="539"/>
      <c r="AD22" s="539"/>
      <c r="AE22" s="539"/>
      <c r="AF22" s="539"/>
      <c r="AG22" s="539"/>
      <c r="AH22" s="38"/>
    </row>
    <row r="23" spans="1:34" ht="14.65" customHeight="1">
      <c r="A23" s="29" t="str">
        <f>Kalender!B30</f>
        <v>x</v>
      </c>
      <c r="B23" s="210"/>
      <c r="C23" s="316" t="str">
        <f>IF(F23="-","-",IF(F23&gt;=$X$8,1,(IF(F23&gt;$U$10,1.5,(IF(F23&gt;=$X$10,2,(IF(F23&gt;$U$12,2.5,(IF(F23&gt;=$X$12,3,(IF(F23&gt;$U$14,3.5,(IF(F23&gt;=$X$14,4,(IF(F23&gt;$U$16,4.5,5))))))))))))))))</f>
        <v>-</v>
      </c>
      <c r="D23" s="317" t="str">
        <f>IF(F23="-","-",IF(F23&gt;=$X$4,1,(IF(F23&gt;$U$6,1.5,(IF(F23&gt;=$X$6,2,(IF(F23&gt;$U$8,2.5,(IF(F23&gt;=$X$8,3,(IF(F23&gt;$U$10,3.5,(IF(F23&gt;=$X$10,4,(IF(F23&gt;$U$12,4.5,5))))))))))))))))</f>
        <v>-</v>
      </c>
      <c r="E23" s="27">
        <f t="shared" si="2"/>
        <v>0</v>
      </c>
      <c r="F23" s="28" t="str">
        <f t="shared" si="3"/>
        <v>-</v>
      </c>
      <c r="G23" s="198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200"/>
      <c r="T23" s="3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8"/>
    </row>
    <row r="24" spans="1:34" ht="14.65" customHeight="1" thickBot="1">
      <c r="A24" s="29" t="str">
        <f>Kalender!B31</f>
        <v>y</v>
      </c>
      <c r="B24" s="211"/>
      <c r="C24" s="316" t="str">
        <f>IF(F24="-","-",IF(F24&gt;=$X$8,1,(IF(F24&gt;$U$10,1.5,(IF(F24&gt;=$X$10,2,(IF(F24&gt;$U$12,2.5,(IF(F24&gt;=$X$12,3,(IF(F24&gt;$U$14,3.5,(IF(F24&gt;=$X$14,4,(IF(F24&gt;$U$16,4.5,5))))))))))))))))</f>
        <v>-</v>
      </c>
      <c r="D24" s="317" t="str">
        <f>IF(F24="-","-",IF(F24&gt;=$X$4,1,(IF(F24&gt;$U$6,1.5,(IF(F24&gt;=$X$6,2,(IF(F24&gt;$U$8,2.5,(IF(F24&gt;=$X$8,3,(IF(F24&gt;$U$10,3.5,(IF(F24&gt;=$X$10,4,(IF(F24&gt;$U$12,4.5,5))))))))))))))))</f>
        <v>-</v>
      </c>
      <c r="E24" s="27">
        <f t="shared" si="2"/>
        <v>0</v>
      </c>
      <c r="F24" s="28" t="str">
        <f t="shared" si="3"/>
        <v>-</v>
      </c>
      <c r="G24" s="198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200"/>
      <c r="T24" s="32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38"/>
    </row>
    <row r="25" spans="1:34" ht="14.65" customHeight="1">
      <c r="A25" s="29" t="str">
        <f>Kalender!B32</f>
        <v>z</v>
      </c>
      <c r="B25" s="210"/>
      <c r="C25" s="316" t="str">
        <f>IF(F25="-","-",IF(F25&gt;=$X$8,1,(IF(F25&gt;$U$10,1.5,(IF(F25&gt;=$X$10,2,(IF(F25&gt;$U$12,2.5,(IF(F25&gt;=$X$12,3,(IF(F25&gt;$U$14,3.5,(IF(F25&gt;=$X$14,4,(IF(F25&gt;$U$16,4.5,5))))))))))))))))</f>
        <v>-</v>
      </c>
      <c r="D25" s="317" t="str">
        <f>IF(F25="-","-",IF(F25&gt;=$X$4,1,(IF(F25&gt;$U$6,1.5,(IF(F25&gt;=$X$6,2,(IF(F25&gt;$U$8,2.5,(IF(F25&gt;=$X$8,3,(IF(F25&gt;$U$10,3.5,(IF(F25&gt;=$X$10,4,(IF(F25&gt;$U$12,4.5,5))))))))))))))))</f>
        <v>-</v>
      </c>
      <c r="E25" s="27">
        <f t="shared" si="2"/>
        <v>0</v>
      </c>
      <c r="F25" s="28" t="str">
        <f t="shared" si="3"/>
        <v>-</v>
      </c>
      <c r="G25" s="198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201"/>
      <c r="T25" s="166"/>
      <c r="U25" s="507" t="s">
        <v>150</v>
      </c>
      <c r="V25" s="508"/>
      <c r="W25" s="508"/>
      <c r="X25" s="509"/>
      <c r="Y25" s="43" t="s">
        <v>9</v>
      </c>
      <c r="Z25" s="44" t="s">
        <v>15</v>
      </c>
      <c r="AA25" s="44" t="s">
        <v>7</v>
      </c>
      <c r="AB25" s="44" t="s">
        <v>4</v>
      </c>
      <c r="AC25" s="44" t="s">
        <v>5</v>
      </c>
      <c r="AD25" s="44" t="s">
        <v>23</v>
      </c>
      <c r="AE25" s="44" t="s">
        <v>8</v>
      </c>
      <c r="AF25" s="44" t="s">
        <v>24</v>
      </c>
      <c r="AG25" s="45" t="s">
        <v>6</v>
      </c>
      <c r="AH25" s="38"/>
    </row>
    <row r="26" spans="1:34" ht="14.65" customHeight="1" thickBot="1">
      <c r="A26" s="29" t="str">
        <f>Kalender!B33</f>
        <v>-</v>
      </c>
      <c r="B26" s="210"/>
      <c r="C26" s="316" t="str">
        <f>IF(F26="-","-",IF(F26&gt;=$X$8,1,(IF(F26&gt;$U$10,1.5,(IF(F26&gt;=$X$10,2,(IF(F26&gt;$U$12,2.5,(IF(F26&gt;=$X$12,3,(IF(F26&gt;$U$14,3.5,(IF(F26&gt;=$X$14,4,(IF(F26&gt;$U$16,4.5,5))))))))))))))))</f>
        <v>-</v>
      </c>
      <c r="D26" s="317" t="str">
        <f>IF(F26="-","-",IF(F26&gt;=$X$4,1,(IF(F26&gt;$U$6,1.5,(IF(F26&gt;=$X$6,2,(IF(F26&gt;$U$8,2.5,(IF(F26&gt;=$X$8,3,(IF(F26&gt;$U$10,3.5,(IF(F26&gt;=$X$10,4,(IF(F26&gt;$U$12,4.5,5))))))))))))))))</f>
        <v>-</v>
      </c>
      <c r="E26" s="27">
        <f t="shared" si="2"/>
        <v>0</v>
      </c>
      <c r="F26" s="28" t="str">
        <f t="shared" si="3"/>
        <v>-</v>
      </c>
      <c r="G26" s="198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201"/>
      <c r="T26" s="166"/>
      <c r="U26" s="510"/>
      <c r="V26" s="511"/>
      <c r="W26" s="511"/>
      <c r="X26" s="512"/>
      <c r="Y26" s="46">
        <f>SUMPRODUCT(($B$2:$B$27="V")*($D$2:$D$27=1))</f>
        <v>0</v>
      </c>
      <c r="Z26" s="47">
        <f>SUMPRODUCT(($B$2:$B$27="V")*($D$2:$D$27=1.5))</f>
        <v>0</v>
      </c>
      <c r="AA26" s="47">
        <f>SUMPRODUCT(($B$2:$B$27="V")*($D$2:$D$27=2))</f>
        <v>0</v>
      </c>
      <c r="AB26" s="47">
        <f>SUMPRODUCT(($B$2:$B$27="V")*($D$2:$D$27=2.5))</f>
        <v>0</v>
      </c>
      <c r="AC26" s="47">
        <f>SUMPRODUCT(($B$2:$B$27="V")*($D$2:$D$27=3))</f>
        <v>1</v>
      </c>
      <c r="AD26" s="47">
        <f>SUMPRODUCT(($B$2:$B$27="V")*($D$2:$D$27=3.5))</f>
        <v>0</v>
      </c>
      <c r="AE26" s="47">
        <f>SUMPRODUCT(($B$2:$B$27="V")*($D$2:$D$27=4))</f>
        <v>0</v>
      </c>
      <c r="AF26" s="47">
        <f>SUMPRODUCT(($B$2:$B$27="V")*($D$2:$D$27=4.5))</f>
        <v>0</v>
      </c>
      <c r="AG26" s="48">
        <f>SUMPRODUCT(($B$2:$B$27="V")*($D$2:$D$27=5))</f>
        <v>0</v>
      </c>
      <c r="AH26" s="38"/>
    </row>
    <row r="27" spans="1:34" ht="14.65" customHeight="1" thickBot="1">
      <c r="A27" s="30" t="str">
        <f>Kalender!B34</f>
        <v>-</v>
      </c>
      <c r="B27" s="212"/>
      <c r="C27" s="316" t="str">
        <f>IF(F27="-","-",IF(F27&gt;=$X$8,1,(IF(F27&gt;$U$10,1.5,(IF(F27&gt;=$X$10,2,(IF(F27&gt;$U$12,2.5,(IF(F27&gt;=$X$12,3,(IF(F27&gt;$U$14,3.5,(IF(F27&gt;=$X$14,4,(IF(F27&gt;$U$16,4.5,5))))))))))))))))</f>
        <v>-</v>
      </c>
      <c r="D27" s="317" t="str">
        <f>IF(F27="-","-",IF(F27&gt;=$X$4,1,(IF(F27&gt;$U$6,1.5,(IF(F27&gt;=$X$6,2,(IF(F27&gt;$U$8,2.5,(IF(F27&gt;=$X$8,3,(IF(F27&gt;$U$10,3.5,(IF(F27&gt;=$X$10,4,(IF(F27&gt;$U$12,4.5,5))))))))))))))))</f>
        <v>-</v>
      </c>
      <c r="E27" s="27">
        <f t="shared" si="2"/>
        <v>0</v>
      </c>
      <c r="F27" s="28" t="str">
        <f t="shared" si="3"/>
        <v>-</v>
      </c>
      <c r="G27" s="202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4"/>
      <c r="T27" s="167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38"/>
    </row>
    <row r="28" spans="1:34" ht="14.65" customHeight="1" thickBot="1">
      <c r="A28" s="59" t="s">
        <v>20</v>
      </c>
      <c r="B28" s="31"/>
      <c r="C28" s="505">
        <f>SUM(G28:T28)</f>
        <v>60</v>
      </c>
      <c r="D28" s="505"/>
      <c r="E28" s="505"/>
      <c r="F28" s="506"/>
      <c r="G28" s="205">
        <v>10</v>
      </c>
      <c r="H28" s="206">
        <v>15</v>
      </c>
      <c r="I28" s="206">
        <v>15</v>
      </c>
      <c r="J28" s="206">
        <v>10</v>
      </c>
      <c r="K28" s="206">
        <v>10</v>
      </c>
      <c r="L28" s="206"/>
      <c r="M28" s="207"/>
      <c r="N28" s="206"/>
      <c r="O28" s="206"/>
      <c r="P28" s="206"/>
      <c r="Q28" s="206"/>
      <c r="R28" s="206"/>
      <c r="S28" s="206"/>
      <c r="T28" s="166"/>
      <c r="U28" s="507" t="s">
        <v>152</v>
      </c>
      <c r="V28" s="508"/>
      <c r="W28" s="508"/>
      <c r="X28" s="509"/>
      <c r="Y28" s="43" t="s">
        <v>9</v>
      </c>
      <c r="Z28" s="44" t="s">
        <v>15</v>
      </c>
      <c r="AA28" s="44" t="s">
        <v>7</v>
      </c>
      <c r="AB28" s="44" t="s">
        <v>4</v>
      </c>
      <c r="AC28" s="44" t="s">
        <v>5</v>
      </c>
      <c r="AD28" s="44" t="s">
        <v>23</v>
      </c>
      <c r="AE28" s="44" t="s">
        <v>8</v>
      </c>
      <c r="AF28" s="44" t="s">
        <v>24</v>
      </c>
      <c r="AG28" s="50" t="s">
        <v>6</v>
      </c>
      <c r="AH28" s="51"/>
    </row>
    <row r="29" spans="1:34" ht="14.65" customHeight="1" thickBot="1">
      <c r="A29" s="513" t="str">
        <f>Kalender!A1</f>
        <v>Mathematik</v>
      </c>
      <c r="B29" s="514"/>
      <c r="C29" s="514"/>
      <c r="D29" s="514"/>
      <c r="E29" s="514"/>
      <c r="F29" s="515"/>
      <c r="G29" s="500" t="s">
        <v>2</v>
      </c>
      <c r="H29" s="503" t="s">
        <v>2</v>
      </c>
      <c r="I29" s="503" t="s">
        <v>2</v>
      </c>
      <c r="J29" s="503" t="s">
        <v>2</v>
      </c>
      <c r="K29" s="503" t="s">
        <v>2</v>
      </c>
      <c r="L29" s="503" t="s">
        <v>2</v>
      </c>
      <c r="M29" s="503" t="s">
        <v>2</v>
      </c>
      <c r="N29" s="503" t="s">
        <v>2</v>
      </c>
      <c r="O29" s="503" t="s">
        <v>2</v>
      </c>
      <c r="P29" s="503" t="s">
        <v>2</v>
      </c>
      <c r="Q29" s="503" t="s">
        <v>2</v>
      </c>
      <c r="R29" s="503" t="s">
        <v>2</v>
      </c>
      <c r="S29" s="503" t="s">
        <v>2</v>
      </c>
      <c r="T29" s="166"/>
      <c r="U29" s="510"/>
      <c r="V29" s="511"/>
      <c r="W29" s="511"/>
      <c r="X29" s="512"/>
      <c r="Y29" s="46">
        <f>SUMPRODUCT(($B$2:$B$27="G")*($C$2:$C$27=1))</f>
        <v>0</v>
      </c>
      <c r="Z29" s="47">
        <f>SUMPRODUCT(($B$2:$B$27="G")*($C$2:$C$27=1.5))</f>
        <v>0</v>
      </c>
      <c r="AA29" s="47">
        <f>SUMPRODUCT(($B$2:$B$27="G")*($C$2:$C$27=2))</f>
        <v>0</v>
      </c>
      <c r="AB29" s="47">
        <f>SUMPRODUCT(($B$2:$B$27="G")*($C$2:$C$27=2.5))</f>
        <v>0</v>
      </c>
      <c r="AC29" s="47">
        <f>SUMPRODUCT(($B$2:$B$27="G")*($C$2:$C$27=3))</f>
        <v>1</v>
      </c>
      <c r="AD29" s="47">
        <f>SUMPRODUCT(($B$2:$B$27="G")*($C$2:$C$27=3.5))</f>
        <v>0</v>
      </c>
      <c r="AE29" s="47">
        <f>SUMPRODUCT(($B$2:$B$27="G")*($C$2:$C$27=4))</f>
        <v>0</v>
      </c>
      <c r="AF29" s="47">
        <f>SUMPRODUCT(($B$2:$B$27="G")*($C$2:$C$27=4.5))</f>
        <v>0</v>
      </c>
      <c r="AG29" s="52">
        <f>SUMPRODUCT(($B$2:$B$27="G")*($C$2:$C$27=5))</f>
        <v>0</v>
      </c>
      <c r="AH29" s="51"/>
    </row>
    <row r="30" spans="1:34" ht="14.65" customHeight="1" thickBot="1">
      <c r="A30" s="516"/>
      <c r="B30" s="517"/>
      <c r="C30" s="517"/>
      <c r="D30" s="517"/>
      <c r="E30" s="517"/>
      <c r="F30" s="518"/>
      <c r="G30" s="501"/>
      <c r="H30" s="504"/>
      <c r="I30" s="504"/>
      <c r="J30" s="504"/>
      <c r="K30" s="504"/>
      <c r="L30" s="504"/>
      <c r="M30" s="504"/>
      <c r="N30" s="504"/>
      <c r="O30" s="504"/>
      <c r="P30" s="504"/>
      <c r="Q30" s="504"/>
      <c r="R30" s="504"/>
      <c r="S30" s="504"/>
      <c r="T30" s="49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51"/>
    </row>
    <row r="31" spans="1:34" ht="14.65" customHeight="1">
      <c r="A31" s="516"/>
      <c r="B31" s="517"/>
      <c r="C31" s="517"/>
      <c r="D31" s="517"/>
      <c r="E31" s="517"/>
      <c r="F31" s="518"/>
      <c r="G31" s="501"/>
      <c r="H31" s="504"/>
      <c r="I31" s="504"/>
      <c r="J31" s="504"/>
      <c r="K31" s="504"/>
      <c r="L31" s="504"/>
      <c r="M31" s="504"/>
      <c r="N31" s="504"/>
      <c r="O31" s="504"/>
      <c r="P31" s="504"/>
      <c r="Q31" s="504"/>
      <c r="R31" s="504"/>
      <c r="S31" s="504"/>
      <c r="T31" s="49"/>
      <c r="U31" s="507" t="s">
        <v>151</v>
      </c>
      <c r="V31" s="508"/>
      <c r="W31" s="508"/>
      <c r="X31" s="509"/>
      <c r="Y31" s="43" t="s">
        <v>9</v>
      </c>
      <c r="Z31" s="44" t="s">
        <v>15</v>
      </c>
      <c r="AA31" s="44" t="s">
        <v>7</v>
      </c>
      <c r="AB31" s="44" t="s">
        <v>4</v>
      </c>
      <c r="AC31" s="44" t="s">
        <v>5</v>
      </c>
      <c r="AD31" s="44" t="s">
        <v>23</v>
      </c>
      <c r="AE31" s="44" t="s">
        <v>8</v>
      </c>
      <c r="AF31" s="44" t="s">
        <v>24</v>
      </c>
      <c r="AG31" s="50" t="s">
        <v>6</v>
      </c>
      <c r="AH31" s="51"/>
    </row>
    <row r="32" spans="1:34" ht="14.65" customHeight="1" thickBot="1">
      <c r="A32" s="519"/>
      <c r="B32" s="520"/>
      <c r="C32" s="520"/>
      <c r="D32" s="520"/>
      <c r="E32" s="520"/>
      <c r="F32" s="521"/>
      <c r="G32" s="501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504"/>
      <c r="T32" s="49"/>
      <c r="U32" s="510"/>
      <c r="V32" s="511"/>
      <c r="W32" s="511"/>
      <c r="X32" s="512"/>
      <c r="Y32" s="46">
        <f>SUMPRODUCT(($D$2:$D$27=1)*(1))</f>
        <v>0</v>
      </c>
      <c r="Z32" s="47">
        <f>SUMPRODUCT(($D$2:$D$27=1.5)*(1))</f>
        <v>0</v>
      </c>
      <c r="AA32" s="47">
        <f>SUMPRODUCT(($D$2:$D$27=2)*(1))</f>
        <v>0</v>
      </c>
      <c r="AB32" s="47">
        <f>SUMPRODUCT(($D$2:$D$27=2.5)*(1))</f>
        <v>0</v>
      </c>
      <c r="AC32" s="47">
        <f>SUMPRODUCT(($D$2:$D$27=3)*(1))</f>
        <v>1</v>
      </c>
      <c r="AD32" s="47">
        <f>SUMPRODUCT(($D$2:$D$27=3.5)*(1))</f>
        <v>0</v>
      </c>
      <c r="AE32" s="47">
        <f>SUMPRODUCT(($D$2:$D$27=4)*(1))</f>
        <v>0</v>
      </c>
      <c r="AF32" s="47">
        <f>SUMPRODUCT(($D$2:$D$27=4.5)*(1))</f>
        <v>0</v>
      </c>
      <c r="AG32" s="52">
        <f>SUMPRODUCT(($D$2:$D$27=5)*(1))</f>
        <v>1</v>
      </c>
      <c r="AH32" s="51"/>
    </row>
    <row r="33" spans="1:34" ht="14.65" customHeight="1" thickBot="1">
      <c r="A33" s="526" t="str">
        <f>Kalender!A3</f>
        <v>Klasse A</v>
      </c>
      <c r="B33" s="527"/>
      <c r="C33" s="527"/>
      <c r="D33" s="522" t="str">
        <f>Kalender!A4</f>
        <v>SJ 2012/13</v>
      </c>
      <c r="E33" s="522"/>
      <c r="F33" s="523"/>
      <c r="G33" s="501"/>
      <c r="H33" s="504"/>
      <c r="I33" s="504"/>
      <c r="J33" s="504"/>
      <c r="K33" s="504"/>
      <c r="L33" s="504"/>
      <c r="M33" s="504"/>
      <c r="N33" s="504"/>
      <c r="O33" s="504"/>
      <c r="P33" s="504"/>
      <c r="Q33" s="504"/>
      <c r="R33" s="504"/>
      <c r="S33" s="504"/>
      <c r="T33" s="49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51"/>
    </row>
    <row r="34" spans="1:34" ht="14.65" customHeight="1">
      <c r="A34" s="528"/>
      <c r="B34" s="529"/>
      <c r="C34" s="529"/>
      <c r="D34" s="524"/>
      <c r="E34" s="524"/>
      <c r="F34" s="525"/>
      <c r="G34" s="502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  <c r="T34" s="49"/>
      <c r="U34" s="507" t="s">
        <v>153</v>
      </c>
      <c r="V34" s="508"/>
      <c r="W34" s="508"/>
      <c r="X34" s="509"/>
      <c r="Y34" s="43" t="s">
        <v>9</v>
      </c>
      <c r="Z34" s="44" t="s">
        <v>15</v>
      </c>
      <c r="AA34" s="44" t="s">
        <v>7</v>
      </c>
      <c r="AB34" s="44" t="s">
        <v>4</v>
      </c>
      <c r="AC34" s="44" t="s">
        <v>5</v>
      </c>
      <c r="AD34" s="44" t="s">
        <v>23</v>
      </c>
      <c r="AE34" s="44" t="s">
        <v>8</v>
      </c>
      <c r="AF34" s="44" t="s">
        <v>24</v>
      </c>
      <c r="AG34" s="50" t="s">
        <v>6</v>
      </c>
      <c r="AH34" s="51"/>
    </row>
    <row r="35" spans="1:34" ht="14.65" customHeight="1" thickBot="1">
      <c r="A35" s="543" t="s">
        <v>0</v>
      </c>
      <c r="B35" s="544"/>
      <c r="C35" s="544"/>
      <c r="D35" s="547" t="s">
        <v>65</v>
      </c>
      <c r="E35" s="547"/>
      <c r="F35" s="214" t="s">
        <v>88</v>
      </c>
      <c r="G35" s="218" t="s">
        <v>192</v>
      </c>
      <c r="H35" s="219" t="s">
        <v>86</v>
      </c>
      <c r="I35" s="219" t="s">
        <v>149</v>
      </c>
      <c r="J35" s="219" t="s">
        <v>192</v>
      </c>
      <c r="K35" s="219" t="s">
        <v>86</v>
      </c>
      <c r="L35" s="219" t="s">
        <v>2</v>
      </c>
      <c r="M35" s="219" t="s">
        <v>2</v>
      </c>
      <c r="N35" s="219" t="s">
        <v>2</v>
      </c>
      <c r="O35" s="219" t="s">
        <v>2</v>
      </c>
      <c r="P35" s="219" t="s">
        <v>2</v>
      </c>
      <c r="Q35" s="219" t="s">
        <v>2</v>
      </c>
      <c r="R35" s="219" t="s">
        <v>2</v>
      </c>
      <c r="S35" s="219" t="s">
        <v>2</v>
      </c>
      <c r="T35" s="49"/>
      <c r="U35" s="510"/>
      <c r="V35" s="511"/>
      <c r="W35" s="511"/>
      <c r="X35" s="512"/>
      <c r="Y35" s="46">
        <f>SUMPRODUCT(($C$2:$C$27=1)*(1))</f>
        <v>1</v>
      </c>
      <c r="Z35" s="47">
        <f>SUMPRODUCT(($C$2:$C$27=1.5)*(1))</f>
        <v>0</v>
      </c>
      <c r="AA35" s="47">
        <f>SUMPRODUCT(($C$2:$C$27=2)*(1))</f>
        <v>0</v>
      </c>
      <c r="AB35" s="47">
        <f>SUMPRODUCT(($C$2:$C$27=2.5)*(1))</f>
        <v>0</v>
      </c>
      <c r="AC35" s="47">
        <f>SUMPRODUCT(($C$2:$C$27=3)*(1))</f>
        <v>1</v>
      </c>
      <c r="AD35" s="47">
        <f>SUMPRODUCT(($C$2:$C$27=3.5)*(1))</f>
        <v>0</v>
      </c>
      <c r="AE35" s="47">
        <f>SUMPRODUCT(($C$2:$C$27=4)*(1))</f>
        <v>0</v>
      </c>
      <c r="AF35" s="47">
        <f>SUMPRODUCT(($C$2:$C$27=4.5)*(1))</f>
        <v>0</v>
      </c>
      <c r="AG35" s="52">
        <f>SUMPRODUCT(($C$2:$C$27=5)*(1))</f>
        <v>0</v>
      </c>
      <c r="AH35" s="51"/>
    </row>
    <row r="36" spans="1:34" ht="14.65" customHeight="1" thickBot="1">
      <c r="A36" s="545"/>
      <c r="B36" s="546"/>
      <c r="C36" s="546"/>
      <c r="D36" s="548"/>
      <c r="E36" s="548"/>
      <c r="F36" s="215" t="s">
        <v>28</v>
      </c>
      <c r="G36" s="216">
        <v>1</v>
      </c>
      <c r="H36" s="217">
        <f>G36+1</f>
        <v>2</v>
      </c>
      <c r="I36" s="217">
        <f t="shared" ref="I36:P36" si="4">H36+1</f>
        <v>3</v>
      </c>
      <c r="J36" s="217">
        <f t="shared" si="4"/>
        <v>4</v>
      </c>
      <c r="K36" s="217">
        <f t="shared" si="4"/>
        <v>5</v>
      </c>
      <c r="L36" s="217">
        <f t="shared" si="4"/>
        <v>6</v>
      </c>
      <c r="M36" s="217">
        <f t="shared" si="4"/>
        <v>7</v>
      </c>
      <c r="N36" s="217">
        <f t="shared" si="4"/>
        <v>8</v>
      </c>
      <c r="O36" s="217">
        <f t="shared" si="4"/>
        <v>9</v>
      </c>
      <c r="P36" s="217">
        <f t="shared" si="4"/>
        <v>10</v>
      </c>
      <c r="Q36" s="217">
        <f>P36+1</f>
        <v>11</v>
      </c>
      <c r="R36" s="217">
        <f>Q36+1</f>
        <v>12</v>
      </c>
      <c r="S36" s="217">
        <f>R36+1</f>
        <v>13</v>
      </c>
      <c r="T36" s="49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1"/>
    </row>
  </sheetData>
  <sheetProtection sheet="1" objects="1" scenarios="1" formatCells="0" selectLockedCells="1"/>
  <mergeCells count="87">
    <mergeCell ref="G1:S1"/>
    <mergeCell ref="T1:AH1"/>
    <mergeCell ref="U3:Y3"/>
    <mergeCell ref="Z3:AD3"/>
    <mergeCell ref="AE3:AG3"/>
    <mergeCell ref="AC4:AD5"/>
    <mergeCell ref="AF4:AG4"/>
    <mergeCell ref="AF5:AG5"/>
    <mergeCell ref="U6:V7"/>
    <mergeCell ref="W6:W7"/>
    <mergeCell ref="X6:Y7"/>
    <mergeCell ref="Z6:AA7"/>
    <mergeCell ref="AB6:AB7"/>
    <mergeCell ref="AC6:AD7"/>
    <mergeCell ref="AF6:AG6"/>
    <mergeCell ref="U4:V5"/>
    <mergeCell ref="W4:W5"/>
    <mergeCell ref="X4:Y5"/>
    <mergeCell ref="Z4:AA5"/>
    <mergeCell ref="AB4:AB5"/>
    <mergeCell ref="AF7:AG7"/>
    <mergeCell ref="U8:V9"/>
    <mergeCell ref="W8:W9"/>
    <mergeCell ref="X8:Y9"/>
    <mergeCell ref="Z8:AA9"/>
    <mergeCell ref="AB8:AB9"/>
    <mergeCell ref="AC8:AD9"/>
    <mergeCell ref="AF8:AG8"/>
    <mergeCell ref="AF9:AG9"/>
    <mergeCell ref="AF10:AG10"/>
    <mergeCell ref="AF11:AG11"/>
    <mergeCell ref="AC12:AD13"/>
    <mergeCell ref="AF12:AG12"/>
    <mergeCell ref="AF13:AG13"/>
    <mergeCell ref="U10:V11"/>
    <mergeCell ref="W10:W11"/>
    <mergeCell ref="X10:Y11"/>
    <mergeCell ref="Z10:AA11"/>
    <mergeCell ref="AB10:AB11"/>
    <mergeCell ref="AC10:AD11"/>
    <mergeCell ref="U12:V13"/>
    <mergeCell ref="W12:W13"/>
    <mergeCell ref="X12:Y13"/>
    <mergeCell ref="Z12:AA13"/>
    <mergeCell ref="AB12:AB13"/>
    <mergeCell ref="AF14:AG14"/>
    <mergeCell ref="AF15:AG15"/>
    <mergeCell ref="U16:V17"/>
    <mergeCell ref="W16:W17"/>
    <mergeCell ref="X16:Y17"/>
    <mergeCell ref="Z16:AA17"/>
    <mergeCell ref="AB16:AB17"/>
    <mergeCell ref="AC16:AD17"/>
    <mergeCell ref="AF16:AG16"/>
    <mergeCell ref="AF17:AG17"/>
    <mergeCell ref="U14:V15"/>
    <mergeCell ref="W14:W15"/>
    <mergeCell ref="X14:Y15"/>
    <mergeCell ref="Z14:AA15"/>
    <mergeCell ref="AB14:AB15"/>
    <mergeCell ref="AC14:AD15"/>
    <mergeCell ref="C28:F28"/>
    <mergeCell ref="U28:X29"/>
    <mergeCell ref="A29:F32"/>
    <mergeCell ref="A33:C34"/>
    <mergeCell ref="D33:F34"/>
    <mergeCell ref="J29:J34"/>
    <mergeCell ref="U34:X35"/>
    <mergeCell ref="K29:K34"/>
    <mergeCell ref="Q29:Q34"/>
    <mergeCell ref="R29:R34"/>
    <mergeCell ref="S29:S34"/>
    <mergeCell ref="L29:L34"/>
    <mergeCell ref="M29:M34"/>
    <mergeCell ref="N29:N34"/>
    <mergeCell ref="O29:O34"/>
    <mergeCell ref="P29:P34"/>
    <mergeCell ref="A35:C36"/>
    <mergeCell ref="G29:G34"/>
    <mergeCell ref="D35:E36"/>
    <mergeCell ref="H29:H34"/>
    <mergeCell ref="I29:I34"/>
    <mergeCell ref="X19:AF19"/>
    <mergeCell ref="U21:AG21"/>
    <mergeCell ref="U22:AG22"/>
    <mergeCell ref="U25:X26"/>
    <mergeCell ref="U31:X32"/>
  </mergeCells>
  <conditionalFormatting sqref="B2:B27">
    <cfRule type="cellIs" dxfId="49" priority="1" operator="equal">
      <formula>"G"</formula>
    </cfRule>
    <cfRule type="cellIs" dxfId="48" priority="2" operator="equal">
      <formula>"V"</formula>
    </cfRule>
  </conditionalFormatting>
  <printOptions horizontalCentered="1" verticalCentered="1" gridLines="1"/>
  <pageMargins left="0.19685039370078741" right="0.19685039370078741" top="0.59055118110236227" bottom="0.19685039370078741" header="0.78740157480314965" footer="0.19685039370078741"/>
  <pageSetup paperSize="9" scale="94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S46"/>
  <sheetViews>
    <sheetView view="pageBreakPreview" topLeftCell="A28" zoomScaleNormal="100" zoomScaleSheetLayoutView="100" workbookViewId="0">
      <selection activeCell="T35" sqref="T35"/>
    </sheetView>
  </sheetViews>
  <sheetFormatPr baseColWidth="10" defaultColWidth="11.5703125" defaultRowHeight="12.75"/>
  <cols>
    <col min="1" max="19" width="4.7109375" style="1" customWidth="1"/>
    <col min="20" max="16384" width="11.5703125" style="1"/>
  </cols>
  <sheetData>
    <row r="1" spans="1:19" ht="24.95" customHeight="1" thickBot="1">
      <c r="A1" s="623" t="s">
        <v>172</v>
      </c>
      <c r="B1" s="624"/>
      <c r="C1" s="624"/>
      <c r="D1" s="624"/>
      <c r="E1" s="624"/>
      <c r="F1" s="624"/>
      <c r="G1" s="624"/>
      <c r="H1" s="624"/>
      <c r="I1" s="625"/>
      <c r="J1" s="626" t="s">
        <v>27</v>
      </c>
      <c r="K1" s="627"/>
      <c r="L1" s="627"/>
      <c r="M1" s="627"/>
      <c r="N1" s="627"/>
      <c r="O1" s="627"/>
      <c r="P1" s="627"/>
      <c r="Q1" s="627"/>
      <c r="R1" s="627"/>
      <c r="S1" s="628"/>
    </row>
    <row r="2" spans="1:19" ht="19.899999999999999" customHeight="1">
      <c r="A2" s="629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</row>
    <row r="3" spans="1:19" ht="25.15" customHeight="1">
      <c r="A3" s="630" t="s">
        <v>156</v>
      </c>
      <c r="B3" s="631"/>
      <c r="C3" s="632" t="s">
        <v>37</v>
      </c>
      <c r="D3" s="633"/>
      <c r="E3" s="633"/>
      <c r="F3" s="633"/>
      <c r="G3" s="633"/>
      <c r="H3" s="633"/>
      <c r="I3" s="633"/>
      <c r="J3" s="633"/>
      <c r="K3" s="634"/>
      <c r="L3" s="635"/>
      <c r="M3" s="636" t="s">
        <v>29</v>
      </c>
      <c r="N3" s="637"/>
      <c r="O3" s="638"/>
      <c r="P3" s="636" t="s">
        <v>30</v>
      </c>
      <c r="Q3" s="637"/>
      <c r="R3" s="639"/>
      <c r="S3" s="639"/>
    </row>
    <row r="4" spans="1:19" ht="9.9499999999999993" customHeight="1">
      <c r="A4" s="640"/>
      <c r="B4" s="640"/>
      <c r="C4" s="640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2"/>
      <c r="Q4" s="642"/>
      <c r="R4" s="643"/>
      <c r="S4" s="643"/>
    </row>
    <row r="5" spans="1:19" ht="20.100000000000001" customHeight="1">
      <c r="A5" s="644">
        <f>'1.SA'!G36</f>
        <v>1</v>
      </c>
      <c r="B5" s="645" t="str">
        <f>'1.SA'!G35</f>
        <v>G,V</v>
      </c>
      <c r="C5" s="646" t="str">
        <f>'1.SA'!G$29</f>
        <v>-</v>
      </c>
      <c r="D5" s="647"/>
      <c r="E5" s="647"/>
      <c r="F5" s="647"/>
      <c r="G5" s="647"/>
      <c r="H5" s="647"/>
      <c r="I5" s="647"/>
      <c r="J5" s="647"/>
      <c r="K5" s="648"/>
      <c r="L5" s="649"/>
      <c r="M5" s="552"/>
      <c r="N5" s="553"/>
      <c r="O5" s="650"/>
      <c r="P5" s="552">
        <f>IF('1.SA'!G$28="","-",'1.SA'!G$28)</f>
        <v>10</v>
      </c>
      <c r="Q5" s="553"/>
      <c r="R5" s="643"/>
      <c r="S5" s="643"/>
    </row>
    <row r="6" spans="1:19" ht="9.9499999999999993" customHeight="1">
      <c r="A6" s="640"/>
      <c r="B6" s="640"/>
      <c r="C6" s="640"/>
      <c r="D6" s="641"/>
      <c r="E6" s="641"/>
      <c r="F6" s="641"/>
      <c r="G6" s="641"/>
      <c r="H6" s="641"/>
      <c r="I6" s="641"/>
      <c r="J6" s="641"/>
      <c r="K6" s="641"/>
      <c r="L6" s="641"/>
      <c r="M6" s="641"/>
      <c r="N6" s="641"/>
      <c r="O6" s="641"/>
      <c r="P6" s="642"/>
      <c r="Q6" s="642"/>
      <c r="R6" s="643"/>
      <c r="S6" s="643"/>
    </row>
    <row r="7" spans="1:19" ht="20.100000000000001" customHeight="1">
      <c r="A7" s="644">
        <f>'1.SA'!H36</f>
        <v>2</v>
      </c>
      <c r="B7" s="645" t="str">
        <f>'1.SA'!H35</f>
        <v>V</v>
      </c>
      <c r="C7" s="646" t="str">
        <f>'1.SA'!H$29</f>
        <v>-</v>
      </c>
      <c r="D7" s="647"/>
      <c r="E7" s="647"/>
      <c r="F7" s="647"/>
      <c r="G7" s="647"/>
      <c r="H7" s="647"/>
      <c r="I7" s="647"/>
      <c r="J7" s="647"/>
      <c r="K7" s="648"/>
      <c r="L7" s="649"/>
      <c r="M7" s="552"/>
      <c r="N7" s="553"/>
      <c r="O7" s="650"/>
      <c r="P7" s="552">
        <f>IF('1.SA'!H$28="","-",'1.SA'!H$28)</f>
        <v>15</v>
      </c>
      <c r="Q7" s="553"/>
      <c r="R7" s="643"/>
      <c r="S7" s="643"/>
    </row>
    <row r="8" spans="1:19" ht="9.9499999999999993" customHeight="1">
      <c r="A8" s="640"/>
      <c r="B8" s="640"/>
      <c r="C8" s="640"/>
      <c r="D8" s="641"/>
      <c r="E8" s="641"/>
      <c r="F8" s="641"/>
      <c r="G8" s="641"/>
      <c r="H8" s="641"/>
      <c r="I8" s="641"/>
      <c r="J8" s="641"/>
      <c r="K8" s="641"/>
      <c r="L8" s="641"/>
      <c r="M8" s="641"/>
      <c r="N8" s="641"/>
      <c r="O8" s="641"/>
      <c r="P8" s="642"/>
      <c r="Q8" s="642"/>
      <c r="R8" s="643"/>
      <c r="S8" s="643"/>
    </row>
    <row r="9" spans="1:19" ht="20.100000000000001" customHeight="1">
      <c r="A9" s="644">
        <f>'1.SA'!I36</f>
        <v>3</v>
      </c>
      <c r="B9" s="645" t="str">
        <f>'1.SA'!I35</f>
        <v>G</v>
      </c>
      <c r="C9" s="646" t="str">
        <f>'1.SA'!I$29</f>
        <v>-</v>
      </c>
      <c r="D9" s="647"/>
      <c r="E9" s="647"/>
      <c r="F9" s="647"/>
      <c r="G9" s="647"/>
      <c r="H9" s="647"/>
      <c r="I9" s="647"/>
      <c r="J9" s="647"/>
      <c r="K9" s="648"/>
      <c r="L9" s="649"/>
      <c r="M9" s="552"/>
      <c r="N9" s="553"/>
      <c r="O9" s="650"/>
      <c r="P9" s="552">
        <f>IF('1.SA'!I$28="","-",'1.SA'!I$28)</f>
        <v>15</v>
      </c>
      <c r="Q9" s="553"/>
      <c r="R9" s="643"/>
      <c r="S9" s="643"/>
    </row>
    <row r="10" spans="1:19" ht="9.9499999999999993" customHeight="1">
      <c r="A10" s="640"/>
      <c r="B10" s="640"/>
      <c r="C10" s="640"/>
      <c r="D10" s="641"/>
      <c r="E10" s="641"/>
      <c r="F10" s="641"/>
      <c r="G10" s="641"/>
      <c r="H10" s="641"/>
      <c r="I10" s="641"/>
      <c r="J10" s="641"/>
      <c r="K10" s="641"/>
      <c r="L10" s="641"/>
      <c r="M10" s="641"/>
      <c r="N10" s="641"/>
      <c r="O10" s="641"/>
      <c r="P10" s="642"/>
      <c r="Q10" s="642"/>
      <c r="R10" s="643"/>
      <c r="S10" s="643"/>
    </row>
    <row r="11" spans="1:19" ht="20.100000000000001" customHeight="1">
      <c r="A11" s="644">
        <f>'1.SA'!J36</f>
        <v>4</v>
      </c>
      <c r="B11" s="645" t="str">
        <f>'1.SA'!J35</f>
        <v>G,V</v>
      </c>
      <c r="C11" s="646" t="str">
        <f>'1.SA'!J$29</f>
        <v>-</v>
      </c>
      <c r="D11" s="647"/>
      <c r="E11" s="647"/>
      <c r="F11" s="647"/>
      <c r="G11" s="647"/>
      <c r="H11" s="647"/>
      <c r="I11" s="647"/>
      <c r="J11" s="647"/>
      <c r="K11" s="648"/>
      <c r="L11" s="649"/>
      <c r="M11" s="552"/>
      <c r="N11" s="553"/>
      <c r="O11" s="650"/>
      <c r="P11" s="552">
        <f>IF('1.SA'!J$28="","-",'1.SA'!J$28)</f>
        <v>10</v>
      </c>
      <c r="Q11" s="553"/>
      <c r="R11" s="643"/>
      <c r="S11" s="643"/>
    </row>
    <row r="12" spans="1:19" ht="9.9499999999999993" customHeight="1">
      <c r="A12" s="640"/>
      <c r="B12" s="640"/>
      <c r="C12" s="640"/>
      <c r="D12" s="641"/>
      <c r="E12" s="641"/>
      <c r="F12" s="641"/>
      <c r="G12" s="641"/>
      <c r="H12" s="641"/>
      <c r="I12" s="641"/>
      <c r="J12" s="641"/>
      <c r="K12" s="641"/>
      <c r="L12" s="641"/>
      <c r="M12" s="641"/>
      <c r="N12" s="641"/>
      <c r="O12" s="641"/>
      <c r="P12" s="642"/>
      <c r="Q12" s="642"/>
      <c r="R12" s="643"/>
      <c r="S12" s="643"/>
    </row>
    <row r="13" spans="1:19" ht="20.100000000000001" customHeight="1">
      <c r="A13" s="644">
        <f>'1.SA'!K36</f>
        <v>5</v>
      </c>
      <c r="B13" s="645" t="str">
        <f>'1.SA'!K35</f>
        <v>V</v>
      </c>
      <c r="C13" s="646" t="str">
        <f>'1.SA'!K$29</f>
        <v>-</v>
      </c>
      <c r="D13" s="647"/>
      <c r="E13" s="647"/>
      <c r="F13" s="647"/>
      <c r="G13" s="647"/>
      <c r="H13" s="647"/>
      <c r="I13" s="647"/>
      <c r="J13" s="647"/>
      <c r="K13" s="648"/>
      <c r="L13" s="649"/>
      <c r="M13" s="552"/>
      <c r="N13" s="553"/>
      <c r="O13" s="650"/>
      <c r="P13" s="552">
        <f>IF('1.SA'!K$28="","-",'1.SA'!K$28)</f>
        <v>10</v>
      </c>
      <c r="Q13" s="553"/>
      <c r="R13" s="643"/>
      <c r="S13" s="643"/>
    </row>
    <row r="14" spans="1:19" ht="9.9499999999999993" customHeight="1">
      <c r="A14" s="640"/>
      <c r="B14" s="640"/>
      <c r="C14" s="640"/>
      <c r="D14" s="641"/>
      <c r="E14" s="641"/>
      <c r="F14" s="641"/>
      <c r="G14" s="641"/>
      <c r="H14" s="641"/>
      <c r="I14" s="641"/>
      <c r="J14" s="641"/>
      <c r="K14" s="641"/>
      <c r="L14" s="641"/>
      <c r="M14" s="641"/>
      <c r="N14" s="641"/>
      <c r="O14" s="641"/>
      <c r="P14" s="642"/>
      <c r="Q14" s="642"/>
      <c r="R14" s="643"/>
      <c r="S14" s="643"/>
    </row>
    <row r="15" spans="1:19" ht="20.100000000000001" customHeight="1">
      <c r="A15" s="644">
        <f>'1.SA'!L36</f>
        <v>6</v>
      </c>
      <c r="B15" s="645" t="str">
        <f>'1.SA'!L35</f>
        <v>-</v>
      </c>
      <c r="C15" s="646" t="str">
        <f>'1.SA'!L$29</f>
        <v>-</v>
      </c>
      <c r="D15" s="647"/>
      <c r="E15" s="647"/>
      <c r="F15" s="647"/>
      <c r="G15" s="647"/>
      <c r="H15" s="647"/>
      <c r="I15" s="647"/>
      <c r="J15" s="647"/>
      <c r="K15" s="648"/>
      <c r="L15" s="649"/>
      <c r="M15" s="552"/>
      <c r="N15" s="553"/>
      <c r="O15" s="650"/>
      <c r="P15" s="552" t="str">
        <f>IF('1.SA'!L$28="","-",'1.SA'!L$28)</f>
        <v>-</v>
      </c>
      <c r="Q15" s="553"/>
      <c r="R15" s="643"/>
      <c r="S15" s="643"/>
    </row>
    <row r="16" spans="1:19" ht="9.9499999999999993" customHeight="1">
      <c r="A16" s="640"/>
      <c r="B16" s="640"/>
      <c r="C16" s="640"/>
      <c r="D16" s="641"/>
      <c r="E16" s="641"/>
      <c r="F16" s="641"/>
      <c r="G16" s="641"/>
      <c r="H16" s="641"/>
      <c r="I16" s="641"/>
      <c r="J16" s="641"/>
      <c r="K16" s="641"/>
      <c r="L16" s="641"/>
      <c r="M16" s="641"/>
      <c r="N16" s="641"/>
      <c r="O16" s="641"/>
      <c r="P16" s="642"/>
      <c r="Q16" s="642"/>
      <c r="R16" s="643"/>
      <c r="S16" s="643"/>
    </row>
    <row r="17" spans="1:19" ht="19.5" customHeight="1">
      <c r="A17" s="644">
        <f>'1.SA'!M36</f>
        <v>7</v>
      </c>
      <c r="B17" s="645" t="str">
        <f>'1.SA'!M35</f>
        <v>-</v>
      </c>
      <c r="C17" s="646" t="str">
        <f>'1.SA'!M$29</f>
        <v>-</v>
      </c>
      <c r="D17" s="647"/>
      <c r="E17" s="647"/>
      <c r="F17" s="647"/>
      <c r="G17" s="647"/>
      <c r="H17" s="647"/>
      <c r="I17" s="647"/>
      <c r="J17" s="647"/>
      <c r="K17" s="648"/>
      <c r="L17" s="649"/>
      <c r="M17" s="552"/>
      <c r="N17" s="553"/>
      <c r="O17" s="650"/>
      <c r="P17" s="552" t="str">
        <f>IF('1.SA'!M$28="","-",'1.SA'!M$28)</f>
        <v>-</v>
      </c>
      <c r="Q17" s="553"/>
      <c r="R17" s="643"/>
      <c r="S17" s="643"/>
    </row>
    <row r="18" spans="1:19" ht="9.9499999999999993" customHeight="1">
      <c r="A18" s="640"/>
      <c r="B18" s="640"/>
      <c r="C18" s="640"/>
      <c r="D18" s="641"/>
      <c r="E18" s="641"/>
      <c r="F18" s="641"/>
      <c r="G18" s="641"/>
      <c r="H18" s="641"/>
      <c r="I18" s="641"/>
      <c r="J18" s="641"/>
      <c r="K18" s="641"/>
      <c r="L18" s="641"/>
      <c r="M18" s="641"/>
      <c r="N18" s="641"/>
      <c r="O18" s="641"/>
      <c r="P18" s="642"/>
      <c r="Q18" s="642"/>
      <c r="R18" s="643"/>
      <c r="S18" s="643"/>
    </row>
    <row r="19" spans="1:19" ht="20.100000000000001" customHeight="1">
      <c r="A19" s="644">
        <f>'1.SA'!N36</f>
        <v>8</v>
      </c>
      <c r="B19" s="645" t="str">
        <f>'1.SA'!N35</f>
        <v>-</v>
      </c>
      <c r="C19" s="646" t="str">
        <f>'1.SA'!N$29</f>
        <v>-</v>
      </c>
      <c r="D19" s="647"/>
      <c r="E19" s="647"/>
      <c r="F19" s="647"/>
      <c r="G19" s="647"/>
      <c r="H19" s="647"/>
      <c r="I19" s="647"/>
      <c r="J19" s="647"/>
      <c r="K19" s="648"/>
      <c r="L19" s="649"/>
      <c r="M19" s="552"/>
      <c r="N19" s="553"/>
      <c r="O19" s="650"/>
      <c r="P19" s="552" t="str">
        <f>IF('1.SA'!N$28="","-",'1.SA'!N$28)</f>
        <v>-</v>
      </c>
      <c r="Q19" s="553"/>
      <c r="R19" s="643"/>
      <c r="S19" s="643"/>
    </row>
    <row r="20" spans="1:19" ht="9.9499999999999993" customHeight="1">
      <c r="A20" s="640"/>
      <c r="B20" s="640"/>
      <c r="C20" s="640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2"/>
      <c r="Q20" s="642"/>
      <c r="R20" s="643"/>
      <c r="S20" s="643"/>
    </row>
    <row r="21" spans="1:19" ht="20.100000000000001" customHeight="1">
      <c r="A21" s="644">
        <f>'1.SA'!O36</f>
        <v>9</v>
      </c>
      <c r="B21" s="645" t="str">
        <f>'1.SA'!O35</f>
        <v>-</v>
      </c>
      <c r="C21" s="646" t="str">
        <f>'1.SA'!O$29</f>
        <v>-</v>
      </c>
      <c r="D21" s="647"/>
      <c r="E21" s="647"/>
      <c r="F21" s="647"/>
      <c r="G21" s="647"/>
      <c r="H21" s="647"/>
      <c r="I21" s="647"/>
      <c r="J21" s="647"/>
      <c r="K21" s="648"/>
      <c r="L21" s="649"/>
      <c r="M21" s="552"/>
      <c r="N21" s="553"/>
      <c r="O21" s="650"/>
      <c r="P21" s="552" t="str">
        <f>IF('1.SA'!O$28="","-",'1.SA'!O$28)</f>
        <v>-</v>
      </c>
      <c r="Q21" s="553"/>
      <c r="R21" s="643"/>
      <c r="S21" s="643"/>
    </row>
    <row r="22" spans="1:19" ht="9.9499999999999993" customHeight="1">
      <c r="A22" s="640"/>
      <c r="B22" s="640"/>
      <c r="C22" s="640"/>
      <c r="D22" s="641"/>
      <c r="E22" s="641"/>
      <c r="F22" s="641"/>
      <c r="G22" s="641"/>
      <c r="H22" s="641"/>
      <c r="I22" s="641"/>
      <c r="J22" s="641"/>
      <c r="K22" s="641"/>
      <c r="L22" s="641"/>
      <c r="M22" s="641"/>
      <c r="N22" s="641"/>
      <c r="O22" s="641"/>
      <c r="P22" s="642"/>
      <c r="Q22" s="642"/>
      <c r="R22" s="643"/>
      <c r="S22" s="643"/>
    </row>
    <row r="23" spans="1:19" ht="20.100000000000001" customHeight="1">
      <c r="A23" s="644">
        <f>'1.SA'!P36</f>
        <v>10</v>
      </c>
      <c r="B23" s="645" t="str">
        <f>'1.SA'!P35</f>
        <v>-</v>
      </c>
      <c r="C23" s="646" t="str">
        <f>'1.SA'!P$29</f>
        <v>-</v>
      </c>
      <c r="D23" s="647"/>
      <c r="E23" s="647"/>
      <c r="F23" s="647"/>
      <c r="G23" s="647"/>
      <c r="H23" s="647"/>
      <c r="I23" s="647"/>
      <c r="J23" s="647"/>
      <c r="K23" s="648"/>
      <c r="L23" s="649"/>
      <c r="M23" s="552"/>
      <c r="N23" s="553"/>
      <c r="O23" s="650"/>
      <c r="P23" s="552" t="str">
        <f>IF('1.SA'!P$28="","-",'1.SA'!P$28)</f>
        <v>-</v>
      </c>
      <c r="Q23" s="553"/>
      <c r="R23" s="643"/>
      <c r="S23" s="643"/>
    </row>
    <row r="24" spans="1:19" ht="9.9499999999999993" customHeight="1">
      <c r="A24" s="640"/>
      <c r="B24" s="640"/>
      <c r="C24" s="640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  <c r="O24" s="641"/>
      <c r="P24" s="642"/>
      <c r="Q24" s="642"/>
      <c r="R24" s="643"/>
      <c r="S24" s="643"/>
    </row>
    <row r="25" spans="1:19" ht="19.5" customHeight="1">
      <c r="A25" s="644">
        <f>'1.SA'!Q36</f>
        <v>11</v>
      </c>
      <c r="B25" s="645" t="str">
        <f>'1.SA'!Q35</f>
        <v>-</v>
      </c>
      <c r="C25" s="646" t="str">
        <f>'1.SA'!Q$29</f>
        <v>-</v>
      </c>
      <c r="D25" s="647"/>
      <c r="E25" s="647"/>
      <c r="F25" s="647"/>
      <c r="G25" s="647"/>
      <c r="H25" s="647"/>
      <c r="I25" s="647"/>
      <c r="J25" s="647"/>
      <c r="K25" s="648"/>
      <c r="L25" s="649"/>
      <c r="M25" s="552"/>
      <c r="N25" s="553"/>
      <c r="O25" s="650"/>
      <c r="P25" s="552" t="str">
        <f>IF('1.SA'!Q$28="","-",'1.SA'!Q$28)</f>
        <v>-</v>
      </c>
      <c r="Q25" s="553"/>
      <c r="R25" s="643"/>
      <c r="S25" s="643"/>
    </row>
    <row r="26" spans="1:19" ht="9.9499999999999993" customHeight="1">
      <c r="A26" s="640"/>
      <c r="B26" s="640"/>
      <c r="C26" s="640"/>
      <c r="D26" s="641"/>
      <c r="E26" s="641"/>
      <c r="F26" s="641"/>
      <c r="G26" s="641"/>
      <c r="H26" s="641"/>
      <c r="I26" s="641"/>
      <c r="J26" s="641"/>
      <c r="K26" s="641"/>
      <c r="L26" s="641"/>
      <c r="M26" s="641"/>
      <c r="N26" s="641"/>
      <c r="O26" s="641"/>
      <c r="P26" s="642"/>
      <c r="Q26" s="642"/>
      <c r="R26" s="643"/>
      <c r="S26" s="643"/>
    </row>
    <row r="27" spans="1:19" ht="20.100000000000001" customHeight="1">
      <c r="A27" s="644">
        <f>'1.SA'!R36</f>
        <v>12</v>
      </c>
      <c r="B27" s="645" t="str">
        <f>'1.SA'!R35</f>
        <v>-</v>
      </c>
      <c r="C27" s="646" t="str">
        <f>'1.SA'!R$29</f>
        <v>-</v>
      </c>
      <c r="D27" s="647"/>
      <c r="E27" s="647"/>
      <c r="F27" s="647"/>
      <c r="G27" s="647"/>
      <c r="H27" s="647"/>
      <c r="I27" s="647"/>
      <c r="J27" s="647"/>
      <c r="K27" s="648"/>
      <c r="L27" s="649"/>
      <c r="M27" s="552"/>
      <c r="N27" s="553"/>
      <c r="O27" s="650"/>
      <c r="P27" s="552" t="str">
        <f>IF('1.SA'!R$28="","-",'1.SA'!R$28)</f>
        <v>-</v>
      </c>
      <c r="Q27" s="553"/>
      <c r="R27" s="643"/>
      <c r="S27" s="643"/>
    </row>
    <row r="28" spans="1:19" ht="9.9499999999999993" customHeight="1">
      <c r="A28" s="640"/>
      <c r="B28" s="640"/>
      <c r="C28" s="640"/>
      <c r="D28" s="641"/>
      <c r="E28" s="641"/>
      <c r="F28" s="641"/>
      <c r="G28" s="641"/>
      <c r="H28" s="641"/>
      <c r="I28" s="641"/>
      <c r="J28" s="641"/>
      <c r="K28" s="641"/>
      <c r="L28" s="641"/>
      <c r="M28" s="641"/>
      <c r="N28" s="641"/>
      <c r="O28" s="641"/>
      <c r="P28" s="642"/>
      <c r="Q28" s="642"/>
      <c r="R28" s="643"/>
      <c r="S28" s="643"/>
    </row>
    <row r="29" spans="1:19" ht="20.100000000000001" customHeight="1">
      <c r="A29" s="644">
        <f>'1.SA'!S36</f>
        <v>13</v>
      </c>
      <c r="B29" s="645" t="str">
        <f>'1.SA'!S35</f>
        <v>-</v>
      </c>
      <c r="C29" s="646" t="str">
        <f>'1.SA'!S$29</f>
        <v>-</v>
      </c>
      <c r="D29" s="647"/>
      <c r="E29" s="647"/>
      <c r="F29" s="647"/>
      <c r="G29" s="647"/>
      <c r="H29" s="647"/>
      <c r="I29" s="647"/>
      <c r="J29" s="647"/>
      <c r="K29" s="648"/>
      <c r="L29" s="649"/>
      <c r="M29" s="552"/>
      <c r="N29" s="553"/>
      <c r="O29" s="650"/>
      <c r="P29" s="552" t="str">
        <f>IF('1.SA'!S$28="","-",'1.SA'!S$28)</f>
        <v>-</v>
      </c>
      <c r="Q29" s="553"/>
      <c r="R29" s="643"/>
      <c r="S29" s="643"/>
    </row>
    <row r="30" spans="1:19" ht="18" customHeight="1" thickBot="1">
      <c r="A30" s="651"/>
      <c r="B30" s="651"/>
      <c r="C30" s="652"/>
      <c r="D30" s="652"/>
      <c r="E30" s="653"/>
      <c r="F30" s="653"/>
      <c r="G30" s="652"/>
      <c r="H30" s="652"/>
      <c r="I30" s="652"/>
      <c r="J30" s="652"/>
      <c r="K30" s="652"/>
      <c r="L30" s="654"/>
      <c r="M30" s="654"/>
      <c r="N30" s="654"/>
      <c r="O30" s="654"/>
      <c r="P30" s="654"/>
      <c r="Q30" s="654"/>
      <c r="R30" s="654"/>
      <c r="S30" s="654"/>
    </row>
    <row r="31" spans="1:19" ht="18" customHeight="1" thickTop="1">
      <c r="A31" s="640"/>
      <c r="B31" s="640"/>
      <c r="C31" s="640"/>
      <c r="D31" s="641"/>
      <c r="E31" s="641"/>
      <c r="F31" s="641"/>
      <c r="G31" s="641"/>
      <c r="H31" s="641"/>
      <c r="I31" s="641"/>
      <c r="J31" s="641"/>
      <c r="K31" s="641"/>
      <c r="L31" s="641"/>
      <c r="M31" s="641"/>
      <c r="N31" s="641"/>
      <c r="O31" s="641"/>
      <c r="P31" s="643"/>
      <c r="Q31" s="643"/>
      <c r="R31" s="643"/>
      <c r="S31" s="643"/>
    </row>
    <row r="32" spans="1:19" ht="20.100000000000001" customHeight="1">
      <c r="A32" s="655" t="s">
        <v>68</v>
      </c>
      <c r="B32" s="655"/>
      <c r="C32" s="655"/>
      <c r="D32" s="655"/>
      <c r="E32" s="655"/>
      <c r="F32" s="655"/>
      <c r="G32" s="655"/>
      <c r="H32" s="655"/>
      <c r="I32" s="655"/>
      <c r="J32" s="655"/>
      <c r="K32" s="655"/>
      <c r="L32" s="655"/>
      <c r="M32" s="566"/>
      <c r="N32" s="566"/>
      <c r="O32" s="656" t="s">
        <v>31</v>
      </c>
      <c r="P32" s="566">
        <f>SUM(P5:Q29)</f>
        <v>60</v>
      </c>
      <c r="Q32" s="566"/>
      <c r="R32" s="657"/>
      <c r="S32" s="641"/>
    </row>
    <row r="33" spans="1:19" ht="18" customHeight="1" thickBot="1">
      <c r="A33" s="652"/>
      <c r="B33" s="654"/>
      <c r="C33" s="654"/>
      <c r="D33" s="654"/>
      <c r="E33" s="654"/>
      <c r="F33" s="654"/>
      <c r="G33" s="654"/>
      <c r="H33" s="654"/>
      <c r="I33" s="654"/>
      <c r="J33" s="654"/>
      <c r="K33" s="654"/>
      <c r="L33" s="654"/>
      <c r="M33" s="658"/>
      <c r="N33" s="658"/>
      <c r="O33" s="654"/>
      <c r="P33" s="659"/>
      <c r="Q33" s="659"/>
      <c r="R33" s="659"/>
      <c r="S33" s="654"/>
    </row>
    <row r="34" spans="1:19" ht="18" customHeight="1" thickTop="1">
      <c r="A34" s="629"/>
      <c r="B34" s="641"/>
      <c r="C34" s="641"/>
      <c r="D34" s="641"/>
      <c r="E34" s="641"/>
      <c r="F34" s="641"/>
      <c r="G34" s="641"/>
      <c r="H34" s="641"/>
      <c r="I34" s="641"/>
      <c r="J34" s="641"/>
      <c r="K34" s="641"/>
      <c r="L34" s="641"/>
      <c r="M34" s="660"/>
      <c r="N34" s="660"/>
      <c r="O34" s="641"/>
      <c r="P34" s="657"/>
      <c r="Q34" s="657"/>
      <c r="R34" s="657"/>
      <c r="S34" s="641"/>
    </row>
    <row r="35" spans="1:19" ht="21.95" customHeight="1">
      <c r="A35" s="559" t="s">
        <v>163</v>
      </c>
      <c r="B35" s="560"/>
      <c r="C35" s="239">
        <f>'1.SA'!U4</f>
        <v>60</v>
      </c>
      <c r="D35" s="238" t="s">
        <v>2</v>
      </c>
      <c r="E35" s="240">
        <f>'1.SA'!X4</f>
        <v>55</v>
      </c>
      <c r="F35" s="239">
        <f>'1.SA'!U6</f>
        <v>54</v>
      </c>
      <c r="G35" s="238" t="s">
        <v>2</v>
      </c>
      <c r="H35" s="240">
        <f>'1.SA'!X6</f>
        <v>49</v>
      </c>
      <c r="I35" s="239">
        <f>'1.SA'!U8</f>
        <v>48</v>
      </c>
      <c r="J35" s="238" t="s">
        <v>2</v>
      </c>
      <c r="K35" s="240">
        <f>'1.SA'!X8</f>
        <v>43</v>
      </c>
      <c r="L35" s="239">
        <f>'1.SA'!U10</f>
        <v>42</v>
      </c>
      <c r="M35" s="238" t="s">
        <v>2</v>
      </c>
      <c r="N35" s="240">
        <f>'1.SA'!X10</f>
        <v>37</v>
      </c>
      <c r="O35" s="239">
        <f>'1.SA'!U12</f>
        <v>36</v>
      </c>
      <c r="P35" s="238" t="s">
        <v>2</v>
      </c>
      <c r="Q35" s="241">
        <f>'1.SA'!X16</f>
        <v>0</v>
      </c>
      <c r="R35" s="657"/>
      <c r="S35" s="641"/>
    </row>
    <row r="36" spans="1:19" ht="21.95" customHeight="1">
      <c r="A36" s="561"/>
      <c r="B36" s="562"/>
      <c r="C36" s="563" t="s">
        <v>32</v>
      </c>
      <c r="D36" s="564"/>
      <c r="E36" s="565"/>
      <c r="F36" s="563" t="s">
        <v>33</v>
      </c>
      <c r="G36" s="564"/>
      <c r="H36" s="565"/>
      <c r="I36" s="563" t="s">
        <v>34</v>
      </c>
      <c r="J36" s="564"/>
      <c r="K36" s="565"/>
      <c r="L36" s="563" t="s">
        <v>35</v>
      </c>
      <c r="M36" s="564"/>
      <c r="N36" s="565"/>
      <c r="O36" s="563" t="s">
        <v>36</v>
      </c>
      <c r="P36" s="564"/>
      <c r="Q36" s="565"/>
      <c r="R36" s="657"/>
      <c r="S36" s="641"/>
    </row>
    <row r="37" spans="1:19" ht="9.9499999999999993" customHeight="1">
      <c r="A37" s="629"/>
      <c r="B37" s="64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2"/>
      <c r="N37" s="662"/>
      <c r="O37" s="661"/>
      <c r="P37" s="656"/>
      <c r="Q37" s="656"/>
      <c r="R37" s="657"/>
      <c r="S37" s="641"/>
    </row>
    <row r="38" spans="1:19" ht="21.95" customHeight="1">
      <c r="A38" s="559" t="s">
        <v>164</v>
      </c>
      <c r="B38" s="560"/>
      <c r="C38" s="239">
        <f>'1.SA'!U4</f>
        <v>60</v>
      </c>
      <c r="D38" s="238" t="s">
        <v>2</v>
      </c>
      <c r="E38" s="240">
        <f>'1.SA'!X8</f>
        <v>43</v>
      </c>
      <c r="F38" s="239">
        <f>'1.SA'!U10</f>
        <v>42</v>
      </c>
      <c r="G38" s="238" t="s">
        <v>2</v>
      </c>
      <c r="H38" s="240">
        <f>'1.SA'!X10</f>
        <v>37</v>
      </c>
      <c r="I38" s="239">
        <f>'1.SA'!U12</f>
        <v>36</v>
      </c>
      <c r="J38" s="238" t="s">
        <v>2</v>
      </c>
      <c r="K38" s="240">
        <f>'1.SA'!X12</f>
        <v>31</v>
      </c>
      <c r="L38" s="239">
        <f>'1.SA'!U14</f>
        <v>29</v>
      </c>
      <c r="M38" s="238" t="s">
        <v>2</v>
      </c>
      <c r="N38" s="240">
        <f>'1.SA'!X14</f>
        <v>25</v>
      </c>
      <c r="O38" s="239">
        <f>'1.SA'!U16</f>
        <v>24</v>
      </c>
      <c r="P38" s="238" t="s">
        <v>2</v>
      </c>
      <c r="Q38" s="240">
        <f>'1.SA'!X16</f>
        <v>0</v>
      </c>
      <c r="R38" s="657"/>
      <c r="S38" s="641"/>
    </row>
    <row r="39" spans="1:19" ht="21.95" customHeight="1">
      <c r="A39" s="561"/>
      <c r="B39" s="562"/>
      <c r="C39" s="563" t="s">
        <v>32</v>
      </c>
      <c r="D39" s="564"/>
      <c r="E39" s="565"/>
      <c r="F39" s="563" t="s">
        <v>33</v>
      </c>
      <c r="G39" s="564"/>
      <c r="H39" s="565"/>
      <c r="I39" s="563" t="s">
        <v>34</v>
      </c>
      <c r="J39" s="564"/>
      <c r="K39" s="565"/>
      <c r="L39" s="563" t="s">
        <v>35</v>
      </c>
      <c r="M39" s="564"/>
      <c r="N39" s="565"/>
      <c r="O39" s="563" t="s">
        <v>36</v>
      </c>
      <c r="P39" s="564"/>
      <c r="Q39" s="565"/>
      <c r="R39" s="657"/>
      <c r="S39" s="641"/>
    </row>
    <row r="40" spans="1:19" ht="18" customHeight="1" thickBot="1">
      <c r="A40" s="652"/>
      <c r="B40" s="654"/>
      <c r="C40" s="654"/>
      <c r="D40" s="654"/>
      <c r="E40" s="654"/>
      <c r="F40" s="654"/>
      <c r="G40" s="654"/>
      <c r="H40" s="654"/>
      <c r="I40" s="654"/>
      <c r="J40" s="654"/>
      <c r="K40" s="654"/>
      <c r="L40" s="654"/>
      <c r="M40" s="658"/>
      <c r="N40" s="658"/>
      <c r="O40" s="654"/>
      <c r="P40" s="659"/>
      <c r="Q40" s="659"/>
      <c r="R40" s="659"/>
      <c r="S40" s="654"/>
    </row>
    <row r="41" spans="1:19" ht="24.95" customHeight="1" thickTop="1" thickBot="1">
      <c r="A41" s="641"/>
      <c r="B41" s="640"/>
      <c r="C41" s="640"/>
      <c r="D41" s="641"/>
      <c r="E41" s="641"/>
      <c r="F41" s="641"/>
      <c r="G41" s="641"/>
      <c r="H41" s="641"/>
      <c r="I41" s="641"/>
      <c r="J41" s="641"/>
      <c r="K41" s="641"/>
      <c r="L41" s="641"/>
      <c r="M41" s="641"/>
      <c r="N41" s="641"/>
      <c r="O41" s="641"/>
      <c r="P41" s="640"/>
      <c r="Q41" s="641"/>
      <c r="R41" s="641"/>
      <c r="S41" s="641"/>
    </row>
    <row r="42" spans="1:19" ht="18" customHeight="1" thickBot="1">
      <c r="A42" s="663"/>
      <c r="B42" s="664" t="s">
        <v>165</v>
      </c>
      <c r="C42" s="665"/>
      <c r="D42" s="665"/>
      <c r="E42" s="665"/>
      <c r="F42" s="665"/>
      <c r="G42" s="665"/>
      <c r="H42" s="665"/>
      <c r="I42" s="666"/>
      <c r="J42" s="641"/>
      <c r="K42" s="667" t="s">
        <v>171</v>
      </c>
      <c r="L42" s="668"/>
      <c r="M42" s="668"/>
      <c r="N42" s="668"/>
      <c r="O42" s="668"/>
      <c r="P42" s="668"/>
      <c r="Q42" s="669"/>
      <c r="R42" s="663"/>
      <c r="S42" s="641"/>
    </row>
    <row r="43" spans="1:19" ht="18" customHeight="1">
      <c r="A43" s="663"/>
      <c r="B43" s="670" t="s">
        <v>154</v>
      </c>
      <c r="C43" s="671"/>
      <c r="D43" s="671"/>
      <c r="E43" s="671"/>
      <c r="F43" s="671"/>
      <c r="G43" s="671"/>
      <c r="H43" s="671"/>
      <c r="I43" s="672"/>
      <c r="J43" s="641"/>
      <c r="K43" s="673"/>
      <c r="L43" s="674"/>
      <c r="M43" s="674"/>
      <c r="N43" s="674"/>
      <c r="O43" s="674"/>
      <c r="P43" s="674"/>
      <c r="Q43" s="675"/>
      <c r="R43" s="676"/>
      <c r="S43" s="641"/>
    </row>
    <row r="44" spans="1:19" ht="18" customHeight="1" thickBot="1">
      <c r="A44" s="663"/>
      <c r="B44" s="677" t="s">
        <v>155</v>
      </c>
      <c r="C44" s="678"/>
      <c r="D44" s="678"/>
      <c r="E44" s="678"/>
      <c r="F44" s="678"/>
      <c r="G44" s="678"/>
      <c r="H44" s="678"/>
      <c r="I44" s="679"/>
      <c r="J44" s="641"/>
      <c r="K44" s="680"/>
      <c r="L44" s="681"/>
      <c r="M44" s="681"/>
      <c r="N44" s="681"/>
      <c r="O44" s="681"/>
      <c r="P44" s="681"/>
      <c r="Q44" s="682"/>
      <c r="R44" s="641"/>
      <c r="S44" s="641"/>
    </row>
    <row r="45" spans="1:19" ht="24.95" customHeight="1" thickBot="1">
      <c r="A45" s="641"/>
      <c r="B45" s="641"/>
      <c r="C45" s="641"/>
      <c r="D45" s="641"/>
      <c r="E45" s="641"/>
      <c r="F45" s="641"/>
      <c r="G45" s="641"/>
      <c r="H45" s="641"/>
      <c r="I45" s="641"/>
      <c r="J45" s="641"/>
      <c r="K45" s="641"/>
      <c r="L45" s="641"/>
      <c r="M45" s="641"/>
      <c r="N45" s="641"/>
      <c r="O45" s="641"/>
      <c r="P45" s="641"/>
      <c r="Q45" s="641"/>
      <c r="R45" s="641"/>
      <c r="S45" s="683"/>
    </row>
    <row r="46" spans="1:19" ht="24.95" customHeight="1" thickBot="1">
      <c r="A46" s="556" t="str">
        <f>Kalender!A3</f>
        <v>Klasse A</v>
      </c>
      <c r="B46" s="557"/>
      <c r="C46" s="557"/>
      <c r="D46" s="557"/>
      <c r="E46" s="557"/>
      <c r="F46" s="558" t="str">
        <f>Kalender!A1</f>
        <v>Mathematik</v>
      </c>
      <c r="G46" s="558"/>
      <c r="H46" s="558"/>
      <c r="I46" s="558"/>
      <c r="J46" s="558"/>
      <c r="K46" s="558"/>
      <c r="L46" s="558"/>
      <c r="M46" s="558"/>
      <c r="N46" s="558"/>
      <c r="O46" s="554" t="str">
        <f>Kalender!A4</f>
        <v>SJ 2012/13</v>
      </c>
      <c r="P46" s="554"/>
      <c r="Q46" s="554"/>
      <c r="R46" s="554"/>
      <c r="S46" s="555"/>
    </row>
  </sheetData>
  <sheetProtection sheet="1" objects="1" scenarios="1" formatCells="0" selectLockedCells="1"/>
  <mergeCells count="68">
    <mergeCell ref="B43:I43"/>
    <mergeCell ref="B44:I44"/>
    <mergeCell ref="A38:B39"/>
    <mergeCell ref="C39:E39"/>
    <mergeCell ref="F39:H39"/>
    <mergeCell ref="I39:K39"/>
    <mergeCell ref="B42:I42"/>
    <mergeCell ref="K42:Q42"/>
    <mergeCell ref="L39:N39"/>
    <mergeCell ref="O39:Q39"/>
    <mergeCell ref="P29:Q29"/>
    <mergeCell ref="A35:B36"/>
    <mergeCell ref="O36:Q36"/>
    <mergeCell ref="C27:K27"/>
    <mergeCell ref="M27:N27"/>
    <mergeCell ref="P27:Q27"/>
    <mergeCell ref="M32:N32"/>
    <mergeCell ref="P32:Q32"/>
    <mergeCell ref="C36:E36"/>
    <mergeCell ref="F36:H36"/>
    <mergeCell ref="I36:K36"/>
    <mergeCell ref="L36:N36"/>
    <mergeCell ref="C29:K29"/>
    <mergeCell ref="M29:N29"/>
    <mergeCell ref="C23:K23"/>
    <mergeCell ref="M23:N23"/>
    <mergeCell ref="P23:Q23"/>
    <mergeCell ref="C25:K25"/>
    <mergeCell ref="M25:N25"/>
    <mergeCell ref="P25:Q25"/>
    <mergeCell ref="O46:S46"/>
    <mergeCell ref="A46:E46"/>
    <mergeCell ref="F46:N46"/>
    <mergeCell ref="C3:K3"/>
    <mergeCell ref="A1:I1"/>
    <mergeCell ref="J1:S1"/>
    <mergeCell ref="A3:B3"/>
    <mergeCell ref="M3:N3"/>
    <mergeCell ref="P3:Q3"/>
    <mergeCell ref="C13:K13"/>
    <mergeCell ref="M13:N13"/>
    <mergeCell ref="P13:Q13"/>
    <mergeCell ref="C15:K15"/>
    <mergeCell ref="M15:N15"/>
    <mergeCell ref="P15:Q15"/>
    <mergeCell ref="C17:K17"/>
    <mergeCell ref="C5:K5"/>
    <mergeCell ref="M5:N5"/>
    <mergeCell ref="P5:Q5"/>
    <mergeCell ref="C7:K7"/>
    <mergeCell ref="M7:N7"/>
    <mergeCell ref="P7:Q7"/>
    <mergeCell ref="C9:K9"/>
    <mergeCell ref="M9:N9"/>
    <mergeCell ref="P9:Q9"/>
    <mergeCell ref="A32:L32"/>
    <mergeCell ref="K43:Q44"/>
    <mergeCell ref="C11:K11"/>
    <mergeCell ref="M11:N11"/>
    <mergeCell ref="P11:Q11"/>
    <mergeCell ref="M17:N17"/>
    <mergeCell ref="P17:Q17"/>
    <mergeCell ref="C19:K19"/>
    <mergeCell ref="M19:N19"/>
    <mergeCell ref="P19:Q19"/>
    <mergeCell ref="C21:K21"/>
    <mergeCell ref="M21:N21"/>
    <mergeCell ref="P21:Q21"/>
  </mergeCells>
  <printOptions horizontalCentered="1" verticalCentered="1"/>
  <pageMargins left="0.98425196850393704" right="0.19685039370078741" top="0.39370078740157483" bottom="0.19685039370078741" header="0" footer="0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68</vt:i4>
      </vt:variant>
    </vt:vector>
  </HeadingPairs>
  <TitlesOfParts>
    <vt:vector size="95" baseType="lpstr">
      <vt:lpstr>Kalender</vt:lpstr>
      <vt:lpstr>Spiegel</vt:lpstr>
      <vt:lpstr>No1S</vt:lpstr>
      <vt:lpstr>No2S</vt:lpstr>
      <vt:lpstr>Q1a</vt:lpstr>
      <vt:lpstr>Q1b</vt:lpstr>
      <vt:lpstr>Q1c</vt:lpstr>
      <vt:lpstr>1.SA</vt:lpstr>
      <vt:lpstr>1.SAe</vt:lpstr>
      <vt:lpstr>Q2a</vt:lpstr>
      <vt:lpstr>Q2b</vt:lpstr>
      <vt:lpstr>Q2c</vt:lpstr>
      <vt:lpstr>2.SA</vt:lpstr>
      <vt:lpstr>2.SAe</vt:lpstr>
      <vt:lpstr>Q3a</vt:lpstr>
      <vt:lpstr>Q3b</vt:lpstr>
      <vt:lpstr>Q3c</vt:lpstr>
      <vt:lpstr>3.SA</vt:lpstr>
      <vt:lpstr>3.SAe</vt:lpstr>
      <vt:lpstr>Q4a</vt:lpstr>
      <vt:lpstr>Q4b</vt:lpstr>
      <vt:lpstr>Q4c</vt:lpstr>
      <vt:lpstr>Q4d </vt:lpstr>
      <vt:lpstr>4.SA</vt:lpstr>
      <vt:lpstr>4.SAe</vt:lpstr>
      <vt:lpstr>Förder</vt:lpstr>
      <vt:lpstr>Mitarbeit_Matrix</vt:lpstr>
      <vt:lpstr>'1.SA'!Druckbereich</vt:lpstr>
      <vt:lpstr>'2.SA'!Druckbereich</vt:lpstr>
      <vt:lpstr>'3.SA'!Druckbereich</vt:lpstr>
      <vt:lpstr>'4.SA'!Druckbereich</vt:lpstr>
      <vt:lpstr>Förder!Druckbereich</vt:lpstr>
      <vt:lpstr>Kalender!Druckbereich</vt:lpstr>
      <vt:lpstr>No1S!Druckbereich</vt:lpstr>
      <vt:lpstr>No2S!Druckbereich</vt:lpstr>
      <vt:lpstr>Q1a!Druckbereich</vt:lpstr>
      <vt:lpstr>Q1b!Druckbereich</vt:lpstr>
      <vt:lpstr>Q1c!Druckbereich</vt:lpstr>
      <vt:lpstr>Q2a!Druckbereich</vt:lpstr>
      <vt:lpstr>Q2b!Druckbereich</vt:lpstr>
      <vt:lpstr>Q2c!Druckbereich</vt:lpstr>
      <vt:lpstr>Q3a!Druckbereich</vt:lpstr>
      <vt:lpstr>Q3b!Druckbereich</vt:lpstr>
      <vt:lpstr>Q3c!Druckbereich</vt:lpstr>
      <vt:lpstr>Q4a!Druckbereich</vt:lpstr>
      <vt:lpstr>Q4b!Druckbereich</vt:lpstr>
      <vt:lpstr>Q4c!Druckbereich</vt:lpstr>
      <vt:lpstr>'Q4d '!Druckbereich</vt:lpstr>
      <vt:lpstr>Spiegel!Druckbereich</vt:lpstr>
      <vt:lpstr>Förder!Drucktitel</vt:lpstr>
      <vt:lpstr>Kalender!Drucktitel</vt:lpstr>
      <vt:lpstr>'1.SA'!Print_Area</vt:lpstr>
      <vt:lpstr>'1.SAe'!Print_Area</vt:lpstr>
      <vt:lpstr>'2.SA'!Print_Area</vt:lpstr>
      <vt:lpstr>'2.SAe'!Print_Area</vt:lpstr>
      <vt:lpstr>'3.SA'!Print_Area</vt:lpstr>
      <vt:lpstr>'3.SAe'!Print_Area</vt:lpstr>
      <vt:lpstr>'4.SA'!Print_Area</vt:lpstr>
      <vt:lpstr>'4.SAe'!Print_Area</vt:lpstr>
      <vt:lpstr>No1S!Print_Area</vt:lpstr>
      <vt:lpstr>No2S!Print_Area</vt:lpstr>
      <vt:lpstr>Q1a!Print_Area</vt:lpstr>
      <vt:lpstr>Q1b!Print_Area</vt:lpstr>
      <vt:lpstr>Q1c!Print_Area</vt:lpstr>
      <vt:lpstr>Q2a!Print_Area</vt:lpstr>
      <vt:lpstr>Q2b!Print_Area</vt:lpstr>
      <vt:lpstr>Q2c!Print_Area</vt:lpstr>
      <vt:lpstr>Q3a!Print_Area</vt:lpstr>
      <vt:lpstr>Q3b!Print_Area</vt:lpstr>
      <vt:lpstr>Q3c!Print_Area</vt:lpstr>
      <vt:lpstr>Q4a!Print_Area</vt:lpstr>
      <vt:lpstr>Q4b!Print_Area</vt:lpstr>
      <vt:lpstr>Q4c!Print_Area</vt:lpstr>
      <vt:lpstr>'Q4d '!Print_Area</vt:lpstr>
      <vt:lpstr>'1.SA'!Print_Titles</vt:lpstr>
      <vt:lpstr>'2.SA'!Print_Titles</vt:lpstr>
      <vt:lpstr>'3.SA'!Print_Titles</vt:lpstr>
      <vt:lpstr>'4.SA'!Print_Titles</vt:lpstr>
      <vt:lpstr>Förder!Print_Titles</vt:lpstr>
      <vt:lpstr>Kalender!Print_Titles</vt:lpstr>
      <vt:lpstr>No1S!Print_Titles</vt:lpstr>
      <vt:lpstr>No2S!Print_Titles</vt:lpstr>
      <vt:lpstr>Q1a!Print_Titles</vt:lpstr>
      <vt:lpstr>Q1b!Print_Titles</vt:lpstr>
      <vt:lpstr>Q1c!Print_Titles</vt:lpstr>
      <vt:lpstr>Q2a!Print_Titles</vt:lpstr>
      <vt:lpstr>Q2b!Print_Titles</vt:lpstr>
      <vt:lpstr>Q2c!Print_Titles</vt:lpstr>
      <vt:lpstr>Q3a!Print_Titles</vt:lpstr>
      <vt:lpstr>Q3b!Print_Titles</vt:lpstr>
      <vt:lpstr>Q3c!Print_Titles</vt:lpstr>
      <vt:lpstr>Q4a!Print_Titles</vt:lpstr>
      <vt:lpstr>Q4b!Print_Titles</vt:lpstr>
      <vt:lpstr>Q4c!Print_Titles</vt:lpstr>
      <vt:lpstr>'Q4d '!Print_Titles</vt:lpstr>
    </vt:vector>
  </TitlesOfParts>
  <Company>PTS Wörgl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cstix</dc:creator>
  <cp:lastModifiedBy>admin</cp:lastModifiedBy>
  <cp:lastPrinted>2012-08-20T07:47:19Z</cp:lastPrinted>
  <dcterms:created xsi:type="dcterms:W3CDTF">2005-09-13T05:36:21Z</dcterms:created>
  <dcterms:modified xsi:type="dcterms:W3CDTF">2012-08-22T22:40:12Z</dcterms:modified>
</cp:coreProperties>
</file>